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15" windowWidth="15210" windowHeight="6930" tabRatio="873" firstSheet="14" activeTab="24"/>
  </bookViews>
  <sheets>
    <sheet name="Параллель" sheetId="1" r:id="rId1"/>
    <sheet name="Диаграммы" sheetId="2" r:id="rId2"/>
    <sheet name="Процент выполнения" sheetId="3" r:id="rId3"/>
    <sheet name="Отчет" sheetId="4" r:id="rId4"/>
    <sheet name="Английский_язык" sheetId="5" r:id="rId5"/>
    <sheet name="Астрономия" sheetId="6" r:id="rId6"/>
    <sheet name="Биология" sheetId="7" r:id="rId7"/>
    <sheet name="География" sheetId="8" r:id="rId8"/>
    <sheet name="Информатика" sheetId="9" r:id="rId9"/>
    <sheet name="Искусство" sheetId="10" r:id="rId10"/>
    <sheet name="История" sheetId="11" r:id="rId11"/>
    <sheet name="Итальянский_язык" sheetId="12" r:id="rId12"/>
    <sheet name="Китайский_язык" sheetId="13" r:id="rId13"/>
    <sheet name="Литература" sheetId="14" r:id="rId14"/>
    <sheet name="Математика" sheetId="15" r:id="rId15"/>
    <sheet name="Немецкий_язык" sheetId="16" r:id="rId16"/>
    <sheet name="ОБЖ" sheetId="17" r:id="rId17"/>
    <sheet name="Обществознание" sheetId="18" r:id="rId18"/>
    <sheet name="Право" sheetId="19" r:id="rId19"/>
    <sheet name="Русский_язык" sheetId="20" r:id="rId20"/>
    <sheet name="Технология" sheetId="21" r:id="rId21"/>
    <sheet name="Физика" sheetId="22" r:id="rId22"/>
    <sheet name="Физическая_культура" sheetId="23" r:id="rId23"/>
    <sheet name="Французский_язык" sheetId="24" r:id="rId24"/>
    <sheet name="Химия" sheetId="25" r:id="rId25"/>
    <sheet name="Экология" sheetId="26" r:id="rId26"/>
    <sheet name="Экономика" sheetId="27" r:id="rId27"/>
    <sheet name="Коды" sheetId="28" r:id="rId28"/>
  </sheets>
  <definedNames>
    <definedName name="_xlfn.COUNTIFS" hidden="1">#NAME?</definedName>
    <definedName name="_xlnm._FilterDatabase" localSheetId="4" hidden="1">'Английский_язык'!$A$1:$P$1</definedName>
    <definedName name="_xlnm._FilterDatabase" localSheetId="5" hidden="1">'Астрономия'!$A$1:$P$1</definedName>
    <definedName name="_xlnm._FilterDatabase" localSheetId="6" hidden="1">'Биология'!$A$1:$O$10</definedName>
    <definedName name="_xlnm._FilterDatabase" localSheetId="7" hidden="1">'География'!$A$1:$P$1</definedName>
    <definedName name="_xlnm._FilterDatabase" localSheetId="8" hidden="1">'Информатика'!$A$1:$P$1</definedName>
    <definedName name="_xlnm._FilterDatabase" localSheetId="9" hidden="1">'Искусство'!$A$1:$P$1</definedName>
    <definedName name="_xlnm._FilterDatabase" localSheetId="10" hidden="1">'История'!$A$1:$P$1</definedName>
    <definedName name="_xlnm._FilterDatabase" localSheetId="11" hidden="1">'Итальянский_язык'!$A$1:$P$1</definedName>
    <definedName name="_xlnm._FilterDatabase" localSheetId="12" hidden="1">'Китайский_язык'!$A$1:$P$1</definedName>
    <definedName name="_xlnm._FilterDatabase" localSheetId="13" hidden="1">'Литература'!$A$1:$P$1</definedName>
    <definedName name="_xlnm._FilterDatabase" localSheetId="14" hidden="1">'Математика'!$A$1:$P$1</definedName>
    <definedName name="_xlnm._FilterDatabase" localSheetId="15" hidden="1">'Немецкий_язык'!$A$1:$P$1</definedName>
    <definedName name="_xlnm._FilterDatabase" localSheetId="16" hidden="1">'ОБЖ'!$A$1:$P$1</definedName>
    <definedName name="_xlnm._FilterDatabase" localSheetId="17" hidden="1">'Обществознание'!$A$1:$P$1</definedName>
    <definedName name="_xlnm._FilterDatabase" localSheetId="18" hidden="1">'Право'!$A$1:$P$1</definedName>
    <definedName name="_xlnm._FilterDatabase" localSheetId="19" hidden="1">'Русский_язык'!$A$1:$P$1</definedName>
    <definedName name="_xlnm._FilterDatabase" localSheetId="20" hidden="1">'Технология'!$A$1:$P$1</definedName>
    <definedName name="_xlnm._FilterDatabase" localSheetId="21" hidden="1">'Физика'!$A$1:$P$1</definedName>
    <definedName name="_xlnm._FilterDatabase" localSheetId="22" hidden="1">'Физическая_культура'!$A$1:$P$1</definedName>
    <definedName name="_xlnm._FilterDatabase" localSheetId="23" hidden="1">'Французский_язык'!$A$1:$P$1</definedName>
    <definedName name="_xlnm._FilterDatabase" localSheetId="24" hidden="1">'Химия'!$A$1:$P$1</definedName>
    <definedName name="_xlnm._FilterDatabase" localSheetId="25" hidden="1">'Экология'!$A$1:$P$1</definedName>
    <definedName name="_xlnm._FilterDatabase" localSheetId="26" hidden="1">'Экономика'!$A$1:$P$1</definedName>
    <definedName name="_xlnm.Print_Titles" localSheetId="3">'Отчет'!$A:$B</definedName>
    <definedName name="_xlnm.Print_Area" localSheetId="3">'Отчет'!$A$1:$AV$45</definedName>
    <definedName name="Пол">'Коды'!$A$8:$A$9</definedName>
    <definedName name="Район">'Коды'!$A$12:$A$19</definedName>
    <definedName name="Специализированные_классы">'Коды'!$C$2:$C$8</definedName>
    <definedName name="Статус">'Коды'!$A$3:$A$5</definedName>
  </definedNames>
  <calcPr fullCalcOnLoad="1"/>
</workbook>
</file>

<file path=xl/comments10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2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2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<sst xmlns="http://schemas.openxmlformats.org/spreadsheetml/2006/main" count="3201" uniqueCount="512">
  <si>
    <t xml:space="preserve">Фамилия </t>
  </si>
  <si>
    <t>Имя</t>
  </si>
  <si>
    <t>Отчество</t>
  </si>
  <si>
    <t>Класс</t>
  </si>
  <si>
    <t>Кол-во баллов</t>
  </si>
  <si>
    <t>Максимальное количество баллов</t>
  </si>
  <si>
    <t>Рейтинг, %</t>
  </si>
  <si>
    <t>Статус</t>
  </si>
  <si>
    <t>№ п/п</t>
  </si>
  <si>
    <t>Русский язык</t>
  </si>
  <si>
    <t>Математика</t>
  </si>
  <si>
    <t>Физика</t>
  </si>
  <si>
    <t>Биология</t>
  </si>
  <si>
    <t>Английский язык</t>
  </si>
  <si>
    <t>Французский язык</t>
  </si>
  <si>
    <t>Немецкий язык</t>
  </si>
  <si>
    <t>Технология</t>
  </si>
  <si>
    <t>Экология</t>
  </si>
  <si>
    <t>Право</t>
  </si>
  <si>
    <t>Астрономия</t>
  </si>
  <si>
    <t>Физическая культура</t>
  </si>
  <si>
    <t>Химия</t>
  </si>
  <si>
    <t>Литература</t>
  </si>
  <si>
    <t>Экономика</t>
  </si>
  <si>
    <t>География</t>
  </si>
  <si>
    <t>История</t>
  </si>
  <si>
    <t>Специализированный класс (региональный проект)</t>
  </si>
  <si>
    <t>Итоговая таблица по результатам
I этапа Всероссийской олимпиады школьников</t>
  </si>
  <si>
    <t>Итоговая таблица (продолжение) по результатам
I этапа Всероссийской олимпиады школьников</t>
  </si>
  <si>
    <t>(Официальное сокращенное наименование образовательного учреждения)</t>
  </si>
  <si>
    <t>Общие данные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</si>
  <si>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</si>
  <si>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</si>
  <si>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</si>
  <si>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</si>
  <si>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</si>
  <si>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</si>
  <si>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</si>
  <si>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 учащихся</t>
  </si>
  <si>
    <t>№п/п</t>
  </si>
  <si>
    <t>Наименование предметов</t>
  </si>
  <si>
    <t>Кол-во участ. - обр. учр.</t>
  </si>
  <si>
    <t>Кол-во участ. - учащиеся</t>
  </si>
  <si>
    <t>Призеры</t>
  </si>
  <si>
    <t>Победители</t>
  </si>
  <si>
    <t>Информатика и ИКТ</t>
  </si>
  <si>
    <t>Обществознание</t>
  </si>
  <si>
    <t>Искусство (МХК)</t>
  </si>
  <si>
    <t>Итого:</t>
  </si>
  <si>
    <t>Ответственный за проведение школьного этапа Всероссийской олимпиады</t>
  </si>
  <si>
    <t>Победитель</t>
  </si>
  <si>
    <t>Призер</t>
  </si>
  <si>
    <t>Процент победителей и призеров</t>
  </si>
  <si>
    <t>Пол</t>
  </si>
  <si>
    <t>Район</t>
  </si>
  <si>
    <t>Предмет</t>
  </si>
  <si>
    <t>Искусство</t>
  </si>
  <si>
    <t>Информатика</t>
  </si>
  <si>
    <t>ОБЖ</t>
  </si>
  <si>
    <t>Участник</t>
  </si>
  <si>
    <t xml:space="preserve"> </t>
  </si>
  <si>
    <t>Кол-во участников</t>
  </si>
  <si>
    <t>Кол-во участников, набравших менее 25% баллов</t>
  </si>
  <si>
    <t>% участников, набравших менее 25% баллов</t>
  </si>
  <si>
    <t>Кол-во участников, набравших более 75% баллов</t>
  </si>
  <si>
    <t>% участников, набравших более 75% баллов</t>
  </si>
  <si>
    <t>Кол-во участников, набравших 100% баллов</t>
  </si>
  <si>
    <t>% участников, набравших 100% баллов</t>
  </si>
  <si>
    <t>Кол-во участников, набравших, более  50% баллов</t>
  </si>
  <si>
    <t>% участников, набравших более 50% баллов</t>
  </si>
  <si>
    <t>Всего</t>
  </si>
  <si>
    <t>Английский_язык</t>
  </si>
  <si>
    <r>
      <t>Русский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</si>
  <si>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Физическая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культура</t>
    </r>
  </si>
  <si>
    <r>
      <t>Немецкий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</si>
  <si>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Французский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</si>
  <si>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t>Средний % выполнения заданий</t>
  </si>
  <si>
    <t>Кол-во участников, набравших 0% баллов</t>
  </si>
  <si>
    <t>% участников, набравших 0% баллов</t>
  </si>
  <si>
    <t>Максимальный % выполнения заданий</t>
  </si>
  <si>
    <t>Минимальный % выполнения заданий</t>
  </si>
  <si>
    <t>5 кл</t>
  </si>
  <si>
    <t>7 кл</t>
  </si>
  <si>
    <t>8 кл</t>
  </si>
  <si>
    <t>9 кл</t>
  </si>
  <si>
    <t>10 кл</t>
  </si>
  <si>
    <t>11 кл</t>
  </si>
  <si>
    <t>Дзержинский</t>
  </si>
  <si>
    <t>Калининский</t>
  </si>
  <si>
    <t>Кировский</t>
  </si>
  <si>
    <t>Ленинский</t>
  </si>
  <si>
    <t>Первомайский</t>
  </si>
  <si>
    <t>Октябрьский</t>
  </si>
  <si>
    <t>Советский</t>
  </si>
  <si>
    <t>Центральный</t>
  </si>
  <si>
    <t>(Код ОУ по ЕГЭ)</t>
  </si>
  <si>
    <t>Пол (м/ж)</t>
  </si>
  <si>
    <t>Итальянский язык</t>
  </si>
  <si>
    <t>Китайский язык</t>
  </si>
  <si>
    <t>Итальянский_язык</t>
  </si>
  <si>
    <t>Китайский_язык</t>
  </si>
  <si>
    <r>
      <t>Китайский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</si>
  <si>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Итальянский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</si>
  <si>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t>Всего учеников 4-11 кл.</t>
  </si>
  <si>
    <t>4 класс</t>
  </si>
  <si>
    <t>4 кл</t>
  </si>
  <si>
    <t>6 кл</t>
  </si>
  <si>
    <t>Инженерно-технологическое направление</t>
  </si>
  <si>
    <t>Инженерно-исследовательское направление</t>
  </si>
  <si>
    <t>Проектное направление</t>
  </si>
  <si>
    <t>IT-направление</t>
  </si>
  <si>
    <t>Специализированные_классы</t>
  </si>
  <si>
    <r>
      <t>Официальное</t>
    </r>
    <r>
      <rPr>
        <b/>
        <sz val="10"/>
        <rFont val="Times New Roman"/>
        <family val="1"/>
      </rPr>
      <t xml:space="preserve"> сокращенное название образовательного учреждения</t>
    </r>
  </si>
  <si>
    <t>М</t>
  </si>
  <si>
    <t>Ж</t>
  </si>
  <si>
    <t>Класс обучения</t>
  </si>
  <si>
    <t>Класс выполняемых заданий</t>
  </si>
  <si>
    <t>Количество обучающихся в спецклассах</t>
  </si>
  <si>
    <t>Всего обучается в спецклассах</t>
  </si>
  <si>
    <t>Район/округ</t>
  </si>
  <si>
    <t>Класс выпоняемых заданий</t>
  </si>
  <si>
    <r>
      <t xml:space="preserve">Дата рождения </t>
    </r>
    <r>
      <rPr>
        <b/>
        <sz val="11"/>
        <color indexed="10"/>
        <rFont val="Times New Roman"/>
        <family val="1"/>
      </rPr>
      <t>(заполняется только при выполнении повышенного уровня)</t>
    </r>
  </si>
  <si>
    <t>в том 
числе:</t>
  </si>
  <si>
    <t>В т.ч. повышенный уровень</t>
  </si>
  <si>
    <t>Победители, набравшие максимальный балл</t>
  </si>
  <si>
    <t>Коэффициент участия* 4-11 класс</t>
  </si>
  <si>
    <t>Коэффициент успешности** (квота) 
4-11 класс</t>
  </si>
  <si>
    <t>**Коэффициент успешности - соотношение количества победителей и призеров к количеству участников</t>
  </si>
  <si>
    <t>*Коэффициент участия - соотношение количества участников к количеству обучающихся в школе</t>
  </si>
  <si>
    <t>МБОУ СОШ №153</t>
  </si>
  <si>
    <t>Соловьева Н.В.</t>
  </si>
  <si>
    <t>Самородов</t>
  </si>
  <si>
    <t>Кирилл</t>
  </si>
  <si>
    <t>Андреевич</t>
  </si>
  <si>
    <t>Боровских</t>
  </si>
  <si>
    <t>Анастасия</t>
  </si>
  <si>
    <t>Евгеньевна</t>
  </si>
  <si>
    <t>Константинов</t>
  </si>
  <si>
    <t>Дмитрий</t>
  </si>
  <si>
    <t>Валерьевич</t>
  </si>
  <si>
    <t>Новицкая</t>
  </si>
  <si>
    <t>Наталья</t>
  </si>
  <si>
    <t>Пушкарева</t>
  </si>
  <si>
    <t>Алина</t>
  </si>
  <si>
    <t>Александровна</t>
  </si>
  <si>
    <t xml:space="preserve">Бемолян </t>
  </si>
  <si>
    <t>Милена</t>
  </si>
  <si>
    <t>Роландовна</t>
  </si>
  <si>
    <t>Ерыгин</t>
  </si>
  <si>
    <t>Максим</t>
  </si>
  <si>
    <t>Вадимович</t>
  </si>
  <si>
    <t>Калугин</t>
  </si>
  <si>
    <t>Александр</t>
  </si>
  <si>
    <t>Николаевич</t>
  </si>
  <si>
    <t>Копржив</t>
  </si>
  <si>
    <t>Сергеевич</t>
  </si>
  <si>
    <t>Десятинникова</t>
  </si>
  <si>
    <t>Викторрия</t>
  </si>
  <si>
    <t>Витальевна</t>
  </si>
  <si>
    <t>Генов</t>
  </si>
  <si>
    <t>Никита</t>
  </si>
  <si>
    <t>Алексеевич</t>
  </si>
  <si>
    <t>Вышегородцкий</t>
  </si>
  <si>
    <t>Семен</t>
  </si>
  <si>
    <t>Чернышева</t>
  </si>
  <si>
    <t>Полина</t>
  </si>
  <si>
    <t>Никитична</t>
  </si>
  <si>
    <t>Цибулькин</t>
  </si>
  <si>
    <t>Артур</t>
  </si>
  <si>
    <t>Абылова</t>
  </si>
  <si>
    <t>Сезим</t>
  </si>
  <si>
    <t>Уланбекова</t>
  </si>
  <si>
    <t>Луговой</t>
  </si>
  <si>
    <t>Владимир</t>
  </si>
  <si>
    <t>Павлович</t>
  </si>
  <si>
    <t>Николаевна</t>
  </si>
  <si>
    <t>Евгеньевич</t>
  </si>
  <si>
    <t>Калинин</t>
  </si>
  <si>
    <t>Вадим</t>
  </si>
  <si>
    <t xml:space="preserve">Вячеслав </t>
  </si>
  <si>
    <t xml:space="preserve">Наперва </t>
  </si>
  <si>
    <t>Елизавета</t>
  </si>
  <si>
    <t>Владимировна</t>
  </si>
  <si>
    <t xml:space="preserve">Мишенин </t>
  </si>
  <si>
    <t xml:space="preserve">Влалислав </t>
  </si>
  <si>
    <t xml:space="preserve">Сафронова </t>
  </si>
  <si>
    <t>Андреевна</t>
  </si>
  <si>
    <t>Старникова</t>
  </si>
  <si>
    <t>Софья</t>
  </si>
  <si>
    <t>Валюшков</t>
  </si>
  <si>
    <t>Короткевич</t>
  </si>
  <si>
    <t>Карина</t>
  </si>
  <si>
    <t>Игоревна</t>
  </si>
  <si>
    <t>Лавринович</t>
  </si>
  <si>
    <t>Дарья</t>
  </si>
  <si>
    <t>Вячеславовна</t>
  </si>
  <si>
    <t>Моисеева</t>
  </si>
  <si>
    <t>Ивановна</t>
  </si>
  <si>
    <t>Золотаренко</t>
  </si>
  <si>
    <t>Маргарита</t>
  </si>
  <si>
    <t>Роман</t>
  </si>
  <si>
    <t>Константинович</t>
  </si>
  <si>
    <t>Шанулина</t>
  </si>
  <si>
    <t>Дмитриевна</t>
  </si>
  <si>
    <t>Дружинина</t>
  </si>
  <si>
    <t>Светлана</t>
  </si>
  <si>
    <t>Сеоргеевна</t>
  </si>
  <si>
    <t>Гилев</t>
  </si>
  <si>
    <t>Григорий</t>
  </si>
  <si>
    <t>Витальевич</t>
  </si>
  <si>
    <t xml:space="preserve">Тоноян </t>
  </si>
  <si>
    <t>Анаит</t>
  </si>
  <si>
    <t>Самвеловна</t>
  </si>
  <si>
    <t>Воробьева</t>
  </si>
  <si>
    <t>Виктория</t>
  </si>
  <si>
    <t>Алексеевна</t>
  </si>
  <si>
    <t>Горюнов</t>
  </si>
  <si>
    <t>Вячеслав</t>
  </si>
  <si>
    <t>Игоревич</t>
  </si>
  <si>
    <t>Журба</t>
  </si>
  <si>
    <t>Александра</t>
  </si>
  <si>
    <t>Максимовна</t>
  </si>
  <si>
    <t>Мордасова</t>
  </si>
  <si>
    <t>Юлия</t>
  </si>
  <si>
    <t>Сергеевна</t>
  </si>
  <si>
    <t>Трахтман</t>
  </si>
  <si>
    <t>Даниил</t>
  </si>
  <si>
    <t>Мигунов</t>
  </si>
  <si>
    <t>Данила</t>
  </si>
  <si>
    <t>Анатольевич</t>
  </si>
  <si>
    <t>Овсянникова</t>
  </si>
  <si>
    <t>Филиппов</t>
  </si>
  <si>
    <t>Выдимович</t>
  </si>
  <si>
    <t>Гоарик</t>
  </si>
  <si>
    <t>Колесникова</t>
  </si>
  <si>
    <t>Гнездилова</t>
  </si>
  <si>
    <t>Аврора</t>
  </si>
  <si>
    <t>Матвейчук</t>
  </si>
  <si>
    <t>Денисовна</t>
  </si>
  <si>
    <t>Попов</t>
  </si>
  <si>
    <t>Александрович</t>
  </si>
  <si>
    <t>Шевелева</t>
  </si>
  <si>
    <t>Михайловна</t>
  </si>
  <si>
    <t>Печенцова</t>
  </si>
  <si>
    <t>Евгекньевна</t>
  </si>
  <si>
    <t>Кошкаров</t>
  </si>
  <si>
    <t xml:space="preserve">Помазуева </t>
  </si>
  <si>
    <t>Виолетта</t>
  </si>
  <si>
    <t>Пашук</t>
  </si>
  <si>
    <t>Михайлович</t>
  </si>
  <si>
    <t>Иванов</t>
  </si>
  <si>
    <t>Владимирович</t>
  </si>
  <si>
    <t>Гунбатова</t>
  </si>
  <si>
    <t>Динара</t>
  </si>
  <si>
    <t xml:space="preserve">Самеддин кызы </t>
  </si>
  <si>
    <t>Гладченко</t>
  </si>
  <si>
    <t>Андрей</t>
  </si>
  <si>
    <t>Артемович</t>
  </si>
  <si>
    <t>Гнучева</t>
  </si>
  <si>
    <t xml:space="preserve">Марьяна </t>
  </si>
  <si>
    <t>Касторных</t>
  </si>
  <si>
    <t>Васильевич</t>
  </si>
  <si>
    <t xml:space="preserve">Виктория </t>
  </si>
  <si>
    <t>светлана</t>
  </si>
  <si>
    <t>Крючков</t>
  </si>
  <si>
    <t>Иванович</t>
  </si>
  <si>
    <t>Петрушенко</t>
  </si>
  <si>
    <t>Иван</t>
  </si>
  <si>
    <t>Синельников</t>
  </si>
  <si>
    <t>Вышегородский</t>
  </si>
  <si>
    <t xml:space="preserve">Генов </t>
  </si>
  <si>
    <t>Лоскутов</t>
  </si>
  <si>
    <t>Борисович</t>
  </si>
  <si>
    <t>Муратова</t>
  </si>
  <si>
    <t>Руслановна</t>
  </si>
  <si>
    <t>Бородина</t>
  </si>
  <si>
    <t>Ульяна</t>
  </si>
  <si>
    <t>Лейман</t>
  </si>
  <si>
    <t>Татьяна</t>
  </si>
  <si>
    <t>Марченко</t>
  </si>
  <si>
    <t>Николай</t>
  </si>
  <si>
    <t>Снегова</t>
  </si>
  <si>
    <t>Тюрин</t>
  </si>
  <si>
    <t>Хашиева</t>
  </si>
  <si>
    <t>Ильина</t>
  </si>
  <si>
    <t>Беляев</t>
  </si>
  <si>
    <t>Яков</t>
  </si>
  <si>
    <t>Дюсембекова</t>
  </si>
  <si>
    <t>Кайратовна</t>
  </si>
  <si>
    <t>Попков</t>
  </si>
  <si>
    <t>максим</t>
  </si>
  <si>
    <t>Смирнова</t>
  </si>
  <si>
    <t>Раиса</t>
  </si>
  <si>
    <t>Соловьева</t>
  </si>
  <si>
    <t>Анна</t>
  </si>
  <si>
    <t>Абрамова</t>
  </si>
  <si>
    <t>Екатерина</t>
  </si>
  <si>
    <t>м</t>
  </si>
  <si>
    <t>Вышегодоцкий</t>
  </si>
  <si>
    <t>Семён</t>
  </si>
  <si>
    <t>Меньшиков</t>
  </si>
  <si>
    <t>Сергеенко</t>
  </si>
  <si>
    <t>Федоров</t>
  </si>
  <si>
    <t>Алексей</t>
  </si>
  <si>
    <t>Никитин</t>
  </si>
  <si>
    <t>Денис</t>
  </si>
  <si>
    <t>Рохманов</t>
  </si>
  <si>
    <t>Эдуардович</t>
  </si>
  <si>
    <t>Ахмедова</t>
  </si>
  <si>
    <t>Зарина</t>
  </si>
  <si>
    <t>Зайдуловна</t>
  </si>
  <si>
    <t>Потапова</t>
  </si>
  <si>
    <t>Тиунова</t>
  </si>
  <si>
    <t>Варвара</t>
  </si>
  <si>
    <t>Викторовна</t>
  </si>
  <si>
    <t>Матвеева</t>
  </si>
  <si>
    <t>Вероника</t>
  </si>
  <si>
    <t>Сафонов</t>
  </si>
  <si>
    <t>Данил</t>
  </si>
  <si>
    <t>Олегович</t>
  </si>
  <si>
    <t>Селезнев</t>
  </si>
  <si>
    <t>Юрьевич</t>
  </si>
  <si>
    <t>Аросланкина</t>
  </si>
  <si>
    <t>Георгиевна</t>
  </si>
  <si>
    <t>Мамушкин</t>
  </si>
  <si>
    <t>Владислав</t>
  </si>
  <si>
    <t>Пинаев</t>
  </si>
  <si>
    <t>Константин</t>
  </si>
  <si>
    <t>Кульчаков</t>
  </si>
  <si>
    <t>Вячеславович</t>
  </si>
  <si>
    <t>Козеев</t>
  </si>
  <si>
    <t>Полякова</t>
  </si>
  <si>
    <t>Геннадьевна</t>
  </si>
  <si>
    <t>Гуларадзе</t>
  </si>
  <si>
    <t>Мзия</t>
  </si>
  <si>
    <t>Гиаевна</t>
  </si>
  <si>
    <t>Дамбаева</t>
  </si>
  <si>
    <t>Баировна</t>
  </si>
  <si>
    <t>Иксар</t>
  </si>
  <si>
    <t>Ломиворотов</t>
  </si>
  <si>
    <t>Задорнов</t>
  </si>
  <si>
    <t>Артём</t>
  </si>
  <si>
    <t>Янковский</t>
  </si>
  <si>
    <t>Кострыкина</t>
  </si>
  <si>
    <t>Паули</t>
  </si>
  <si>
    <t>Чинов</t>
  </si>
  <si>
    <t>Викторович</t>
  </si>
  <si>
    <t>Романова</t>
  </si>
  <si>
    <t>Олеговна</t>
  </si>
  <si>
    <t>Юрьев</t>
  </si>
  <si>
    <t>Огурцов</t>
  </si>
  <si>
    <t>Романович</t>
  </si>
  <si>
    <t>Якунин</t>
  </si>
  <si>
    <t>Дмитриевич</t>
  </si>
  <si>
    <t>Куликова</t>
  </si>
  <si>
    <t>Вадимовна</t>
  </si>
  <si>
    <t>ж</t>
  </si>
  <si>
    <t>Нефедьева</t>
  </si>
  <si>
    <t>Ксения</t>
  </si>
  <si>
    <t>Бабаян</t>
  </si>
  <si>
    <t>Арменовна</t>
  </si>
  <si>
    <t>Мелехина</t>
  </si>
  <si>
    <t>Евгеньена</t>
  </si>
  <si>
    <t>Якушев</t>
  </si>
  <si>
    <t>Антон</t>
  </si>
  <si>
    <t>Литвинов</t>
  </si>
  <si>
    <t>Максимович</t>
  </si>
  <si>
    <t>Бутаков</t>
  </si>
  <si>
    <t>Соколова</t>
  </si>
  <si>
    <t>Елена</t>
  </si>
  <si>
    <t>Михайлова</t>
  </si>
  <si>
    <t>Ярослава</t>
  </si>
  <si>
    <t>Фетисова</t>
  </si>
  <si>
    <t>Эвелина</t>
  </si>
  <si>
    <t>Крутикова</t>
  </si>
  <si>
    <t>Косарева</t>
  </si>
  <si>
    <t>Вера</t>
  </si>
  <si>
    <t>Ткаченко</t>
  </si>
  <si>
    <t>Артем</t>
  </si>
  <si>
    <t xml:space="preserve">Швецов </t>
  </si>
  <si>
    <t>Кузнецова</t>
  </si>
  <si>
    <t>Юрьевна</t>
  </si>
  <si>
    <t>Рыженков</t>
  </si>
  <si>
    <t>Костин</t>
  </si>
  <si>
    <t>Чеченкина</t>
  </si>
  <si>
    <t>Валерия</t>
  </si>
  <si>
    <t>Артемовна</t>
  </si>
  <si>
    <t>Денисенко</t>
  </si>
  <si>
    <t>Людмила</t>
  </si>
  <si>
    <t>Вакулова</t>
  </si>
  <si>
    <t>Константиновна</t>
  </si>
  <si>
    <t>Бердюгин</t>
  </si>
  <si>
    <t>Завьялов</t>
  </si>
  <si>
    <t>Олег</t>
  </si>
  <si>
    <t>Алексеева</t>
  </si>
  <si>
    <t>Павловна</t>
  </si>
  <si>
    <t>Креймер</t>
  </si>
  <si>
    <t>Гродин</t>
  </si>
  <si>
    <t>Тыртышных</t>
  </si>
  <si>
    <t>Егор</t>
  </si>
  <si>
    <t>Ковалева</t>
  </si>
  <si>
    <t>Новикова</t>
  </si>
  <si>
    <t>Быкова</t>
  </si>
  <si>
    <t>Антропова</t>
  </si>
  <si>
    <t>Роксана</t>
  </si>
  <si>
    <t>Попова</t>
  </si>
  <si>
    <t>Таловкая</t>
  </si>
  <si>
    <t>Ансимов</t>
  </si>
  <si>
    <t>Владиславович</t>
  </si>
  <si>
    <t>Шишкин</t>
  </si>
  <si>
    <t>Гребнев</t>
  </si>
  <si>
    <t>Перебейнос</t>
  </si>
  <si>
    <t>Суббота</t>
  </si>
  <si>
    <t>Михаил</t>
  </si>
  <si>
    <t>Люляков</t>
  </si>
  <si>
    <t>Есев</t>
  </si>
  <si>
    <t>Титов</t>
  </si>
  <si>
    <t>Коробкина</t>
  </si>
  <si>
    <t>Ангелина</t>
  </si>
  <si>
    <t>Однорог</t>
  </si>
  <si>
    <t>Злата</t>
  </si>
  <si>
    <t>МБОУ СОШ № 153</t>
  </si>
  <si>
    <t>Целева</t>
  </si>
  <si>
    <t>Рубченко</t>
  </si>
  <si>
    <t>Горлов</t>
  </si>
  <si>
    <t>Ильич</t>
  </si>
  <si>
    <t>Устинова</t>
  </si>
  <si>
    <t>Наперова</t>
  </si>
  <si>
    <t>Мария</t>
  </si>
  <si>
    <t>Логвиненко</t>
  </si>
  <si>
    <t>Марьяна</t>
  </si>
  <si>
    <t>Рысбаева</t>
  </si>
  <si>
    <t>Бегимай</t>
  </si>
  <si>
    <t>Максатбековна</t>
  </si>
  <si>
    <t>Горбачев</t>
  </si>
  <si>
    <t>Барсук</t>
  </si>
  <si>
    <t>Денисович</t>
  </si>
  <si>
    <t>Шашкова</t>
  </si>
  <si>
    <t>Власова</t>
  </si>
  <si>
    <t>Румянцева</t>
  </si>
  <si>
    <t>Ничипоренко</t>
  </si>
  <si>
    <t>Степанова</t>
  </si>
  <si>
    <t>Ольга</t>
  </si>
  <si>
    <t>Абазбеков</t>
  </si>
  <si>
    <t>Медет</t>
  </si>
  <si>
    <t>Абазбекович</t>
  </si>
  <si>
    <t>Шерматолиева</t>
  </si>
  <si>
    <t>Альбина</t>
  </si>
  <si>
    <t>Адылбековна</t>
  </si>
  <si>
    <t>Бемолян</t>
  </si>
  <si>
    <t>Руслан</t>
  </si>
  <si>
    <t>Роландович</t>
  </si>
  <si>
    <t>Кроткевич</t>
  </si>
  <si>
    <t>Биктимиров</t>
  </si>
  <si>
    <t>Деменская</t>
  </si>
  <si>
    <t>Юдина</t>
  </si>
  <si>
    <t xml:space="preserve">Лабузова </t>
  </si>
  <si>
    <t>Халфина</t>
  </si>
  <si>
    <t>Гамидова</t>
  </si>
  <si>
    <t>Ганира</t>
  </si>
  <si>
    <t>Шамсаддиновна</t>
  </si>
  <si>
    <t>Секисова</t>
  </si>
  <si>
    <t>Шейко</t>
  </si>
  <si>
    <t>Петр</t>
  </si>
  <si>
    <t>Блац</t>
  </si>
  <si>
    <t>Турдиева</t>
  </si>
  <si>
    <t>Мафтунахон</t>
  </si>
  <si>
    <t>Мавсуфбековна</t>
  </si>
  <si>
    <t>Алеулина</t>
  </si>
  <si>
    <t>Сафронова</t>
  </si>
  <si>
    <t>Розовенко</t>
  </si>
  <si>
    <t>Майснер</t>
  </si>
  <si>
    <t>Марина</t>
  </si>
  <si>
    <t>Деревянко</t>
  </si>
  <si>
    <t>София</t>
  </si>
  <si>
    <t>Рахмонов</t>
  </si>
  <si>
    <t>Амриддин</t>
  </si>
  <si>
    <t>Джаломидинович</t>
  </si>
  <si>
    <t>Коровина</t>
  </si>
  <si>
    <t>Нематилла уулу</t>
  </si>
  <si>
    <t>Азамат</t>
  </si>
  <si>
    <t>Першикова</t>
  </si>
  <si>
    <t>Чернявская</t>
  </si>
  <si>
    <t>Валерьевна</t>
  </si>
  <si>
    <t>Еремеева</t>
  </si>
  <si>
    <t>Тюренкова</t>
  </si>
  <si>
    <t>Тоноян</t>
  </si>
  <si>
    <t>Ишкова</t>
  </si>
  <si>
    <t>Олеся</t>
  </si>
  <si>
    <t>Матвеенко</t>
  </si>
  <si>
    <t>Даниловна</t>
  </si>
  <si>
    <t>Крючкова</t>
  </si>
  <si>
    <t>Самеддин кызы</t>
  </si>
  <si>
    <t>Манохин</t>
  </si>
  <si>
    <t>Валерий</t>
  </si>
  <si>
    <t>Сенчук</t>
  </si>
  <si>
    <t>Кулышева</t>
  </si>
  <si>
    <t>Козычев</t>
  </si>
  <si>
    <t xml:space="preserve">Гнездилова </t>
  </si>
  <si>
    <t>Конюк</t>
  </si>
  <si>
    <t xml:space="preserve">Артур </t>
  </si>
  <si>
    <t xml:space="preserve">Новицкая </t>
  </si>
  <si>
    <t xml:space="preserve">Роман </t>
  </si>
  <si>
    <t>Серегина</t>
  </si>
  <si>
    <t>Иьина</t>
  </si>
  <si>
    <t>Абазбек уулу</t>
  </si>
  <si>
    <t>Марсел</t>
  </si>
  <si>
    <t>Гаас</t>
  </si>
  <si>
    <t>Ирина</t>
  </si>
  <si>
    <t>Петров</t>
  </si>
  <si>
    <t>Стороженко</t>
  </si>
  <si>
    <t>Кристина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</si>
</sst>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Arial Cyr"/>
      <family val="0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 Cyr"/>
      <family val="0"/>
    </font>
    <font>
      <u val="single"/>
      <sz val="10"/>
      <color theme="10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2">
    <xf numFmtId="0" fontId="0" fillId="0" borderId="0" xfId="0" applyAlignment="1">
      <alignment/>
    </xf>
    <xf numFmtId="1" fontId="0" fillId="20" borderId="0" xfId="0" applyNumberFormat="1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/>
      <protection locked="0"/>
    </xf>
    <xf numFmtId="10" fontId="26" fillId="0" borderId="10" xfId="0" applyNumberFormat="1" applyFont="1" applyBorder="1" applyAlignment="1" applyProtection="1">
      <alignment/>
      <protection locked="0"/>
    </xf>
    <xf numFmtId="172" fontId="26" fillId="0" borderId="10" xfId="0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/>
      <protection locked="0"/>
    </xf>
    <xf numFmtId="3" fontId="26" fillId="0" borderId="10" xfId="0" applyNumberFormat="1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25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6" fillId="0" borderId="10" xfId="0" applyFont="1" applyBorder="1" applyAlignment="1" applyProtection="1">
      <alignment horizontal="left"/>
      <protection locked="0"/>
    </xf>
    <xf numFmtId="0" fontId="27" fillId="0" borderId="10" xfId="0" applyFont="1" applyBorder="1" applyAlignment="1" applyProtection="1">
      <alignment/>
      <protection locked="0"/>
    </xf>
    <xf numFmtId="172" fontId="26" fillId="0" borderId="10" xfId="0" applyNumberFormat="1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vertical="justify" wrapTex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 wrapText="1"/>
      <protection locked="0"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0" fillId="20" borderId="0" xfId="0" applyFont="1" applyFill="1" applyAlignment="1" applyProtection="1">
      <alignment/>
      <protection locked="0"/>
    </xf>
    <xf numFmtId="0" fontId="22" fillId="20" borderId="0" xfId="0" applyFont="1" applyFill="1" applyAlignment="1" applyProtection="1">
      <alignment horizontal="center"/>
      <protection locked="0"/>
    </xf>
    <xf numFmtId="0" fontId="23" fillId="20" borderId="0" xfId="0" applyFont="1" applyFill="1" applyAlignment="1" applyProtection="1">
      <alignment horizontal="center"/>
      <protection locked="0"/>
    </xf>
    <xf numFmtId="0" fontId="0" fillId="20" borderId="0" xfId="0" applyFont="1" applyFill="1" applyAlignment="1" applyProtection="1">
      <alignment/>
      <protection locked="0"/>
    </xf>
    <xf numFmtId="0" fontId="25" fillId="20" borderId="10" xfId="0" applyFon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 vertical="center" wrapText="1"/>
      <protection locked="0"/>
    </xf>
    <xf numFmtId="0" fontId="0" fillId="20" borderId="10" xfId="0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14" fontId="0" fillId="20" borderId="0" xfId="0" applyNumberFormat="1" applyFont="1" applyFill="1" applyAlignment="1" applyProtection="1">
      <alignment horizontal="center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13" xfId="0" applyFont="1" applyFill="1" applyBorder="1" applyAlignment="1" applyProtection="1">
      <alignment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/>
      <protection locked="0"/>
    </xf>
    <xf numFmtId="0" fontId="26" fillId="0" borderId="14" xfId="0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10" fontId="26" fillId="0" borderId="10" xfId="0" applyNumberFormat="1" applyFont="1" applyBorder="1" applyAlignment="1" applyProtection="1">
      <alignment horizontal="left" vertical="center"/>
      <protection locked="0"/>
    </xf>
    <xf numFmtId="172" fontId="26" fillId="0" borderId="10" xfId="0" applyNumberFormat="1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16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 vertical="center"/>
      <protection locked="0"/>
    </xf>
    <xf numFmtId="172" fontId="26" fillId="0" borderId="14" xfId="0" applyNumberFormat="1" applyFont="1" applyBorder="1" applyAlignment="1" applyProtection="1">
      <alignment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1" xfId="0" applyFont="1" applyFill="1" applyBorder="1" applyAlignment="1" applyProtection="1">
      <alignment/>
      <protection locked="0"/>
    </xf>
    <xf numFmtId="172" fontId="26" fillId="0" borderId="0" xfId="0" applyNumberFormat="1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right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10" fontId="26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vertical="top"/>
      <protection locked="0"/>
    </xf>
    <xf numFmtId="0" fontId="26" fillId="0" borderId="10" xfId="0" applyFont="1" applyFill="1" applyBorder="1" applyAlignment="1" applyProtection="1">
      <alignment vertical="top" wrapText="1"/>
      <protection locked="0"/>
    </xf>
    <xf numFmtId="9" fontId="26" fillId="0" borderId="10" xfId="67" applyFont="1" applyBorder="1" applyAlignment="1" applyProtection="1">
      <alignment horizontal="right"/>
      <protection locked="0"/>
    </xf>
    <xf numFmtId="0" fontId="26" fillId="0" borderId="10" xfId="0" applyFont="1" applyBorder="1" applyAlignment="1" applyProtection="1">
      <alignment horizontal="right" vertical="center"/>
      <protection locked="0"/>
    </xf>
    <xf numFmtId="172" fontId="26" fillId="0" borderId="10" xfId="0" applyNumberFormat="1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12" xfId="0" applyFont="1" applyBorder="1" applyAlignment="1" applyProtection="1">
      <alignment horizontal="right" vertical="center" wrapText="1"/>
      <protection locked="0"/>
    </xf>
    <xf numFmtId="10" fontId="26" fillId="0" borderId="10" xfId="0" applyNumberFormat="1" applyFont="1" applyBorder="1" applyAlignment="1" applyProtection="1">
      <alignment horizontal="right"/>
      <protection locked="0"/>
    </xf>
    <xf numFmtId="172" fontId="26" fillId="0" borderId="10" xfId="0" applyNumberFormat="1" applyFont="1" applyBorder="1" applyAlignment="1" applyProtection="1">
      <alignment horizontal="right" vertical="center"/>
      <protection locked="0"/>
    </xf>
    <xf numFmtId="10" fontId="26" fillId="0" borderId="10" xfId="0" applyNumberFormat="1" applyFont="1" applyBorder="1" applyAlignment="1" applyProtection="1">
      <alignment horizontal="right" vertical="center"/>
      <protection locked="0"/>
    </xf>
    <xf numFmtId="0" fontId="40" fillId="25" borderId="19" xfId="0" applyFont="1" applyFill="1" applyBorder="1" applyAlignment="1">
      <alignment horizontal="center" vertical="center" wrapText="1"/>
    </xf>
    <xf numFmtId="0" fontId="40" fillId="25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0" fillId="25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10" xfId="0" applyFont="1" applyBorder="1" applyAlignment="1">
      <alignment/>
    </xf>
    <xf numFmtId="0" fontId="41" fillId="25" borderId="10" xfId="0" applyFont="1" applyFill="1" applyBorder="1" applyAlignment="1">
      <alignment horizontal="center" vertical="center"/>
    </xf>
    <xf numFmtId="10" fontId="41" fillId="25" borderId="10" xfId="0" applyNumberFormat="1" applyFont="1" applyFill="1" applyBorder="1" applyAlignment="1">
      <alignment horizontal="center" vertical="center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vertical="center"/>
      <protection locked="0"/>
    </xf>
    <xf numFmtId="10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left"/>
      <protection locked="0"/>
    </xf>
    <xf numFmtId="172" fontId="26" fillId="0" borderId="0" xfId="0" applyNumberFormat="1" applyFont="1" applyBorder="1" applyAlignment="1" applyProtection="1">
      <alignment horizontal="right"/>
      <protection locked="0"/>
    </xf>
    <xf numFmtId="10" fontId="26" fillId="0" borderId="0" xfId="0" applyNumberFormat="1" applyFont="1" applyBorder="1" applyAlignment="1" applyProtection="1">
      <alignment horizontal="right"/>
      <protection locked="0"/>
    </xf>
    <xf numFmtId="0" fontId="27" fillId="0" borderId="0" xfId="0" applyFont="1" applyBorder="1" applyAlignment="1" applyProtection="1">
      <alignment/>
      <protection locked="0"/>
    </xf>
    <xf numFmtId="172" fontId="26" fillId="0" borderId="0" xfId="0" applyNumberFormat="1" applyFont="1" applyBorder="1" applyAlignment="1" applyProtection="1">
      <alignment horizontal="left" vertical="center"/>
      <protection locked="0"/>
    </xf>
    <xf numFmtId="10" fontId="26" fillId="0" borderId="0" xfId="0" applyNumberFormat="1" applyFont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172" fontId="26" fillId="0" borderId="0" xfId="0" applyNumberFormat="1" applyFont="1" applyFill="1" applyBorder="1" applyAlignment="1" applyProtection="1">
      <alignment/>
      <protection locked="0"/>
    </xf>
    <xf numFmtId="10" fontId="26" fillId="0" borderId="0" xfId="0" applyNumberFormat="1" applyFont="1" applyFill="1" applyBorder="1" applyAlignment="1" applyProtection="1">
      <alignment/>
      <protection locked="0"/>
    </xf>
    <xf numFmtId="0" fontId="41" fillId="25" borderId="12" xfId="0" applyFont="1" applyFill="1" applyBorder="1" applyAlignment="1" applyProtection="1">
      <alignment horizontal="center" vertical="center"/>
      <protection hidden="1"/>
    </xf>
    <xf numFmtId="0" fontId="41" fillId="25" borderId="10" xfId="0" applyFont="1" applyFill="1" applyBorder="1" applyAlignment="1" applyProtection="1">
      <alignment horizontal="center" vertical="center"/>
      <protection hidden="1"/>
    </xf>
    <xf numFmtId="0" fontId="40" fillId="25" borderId="12" xfId="0" applyFont="1" applyFill="1" applyBorder="1" applyAlignment="1" applyProtection="1">
      <alignment horizontal="center" vertical="center"/>
      <protection hidden="1"/>
    </xf>
    <xf numFmtId="10" fontId="40" fillId="2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/>
      <protection locked="0"/>
    </xf>
    <xf numFmtId="0" fontId="42" fillId="25" borderId="14" xfId="0" applyFont="1" applyFill="1" applyBorder="1" applyAlignment="1">
      <alignment horizontal="center" vertical="center"/>
    </xf>
    <xf numFmtId="0" fontId="42" fillId="25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40" fillId="25" borderId="19" xfId="0" applyFont="1" applyFill="1" applyBorder="1" applyAlignment="1">
      <alignment horizontal="center" wrapText="1"/>
    </xf>
    <xf numFmtId="0" fontId="24" fillId="20" borderId="0" xfId="0" applyFont="1" applyFill="1" applyAlignment="1" applyProtection="1">
      <alignment horizont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vertical="center" wrapText="1"/>
      <protection locked="0"/>
    </xf>
    <xf numFmtId="0" fontId="26" fillId="0" borderId="11" xfId="0" applyFont="1" applyBorder="1" applyAlignment="1" applyProtection="1">
      <alignment vertical="center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172" fontId="26" fillId="0" borderId="24" xfId="0" applyNumberFormat="1" applyFont="1" applyBorder="1" applyAlignment="1" applyProtection="1">
      <alignment/>
      <protection locked="0"/>
    </xf>
    <xf numFmtId="10" fontId="26" fillId="0" borderId="11" xfId="0" applyNumberFormat="1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justify" vertical="center"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10" fontId="0" fillId="20" borderId="10" xfId="0" applyNumberFormat="1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/>
      <protection locked="0"/>
    </xf>
    <xf numFmtId="0" fontId="24" fillId="20" borderId="0" xfId="0" applyFont="1" applyFill="1" applyAlignment="1" applyProtection="1">
      <alignment horizontal="left" vertical="top"/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0" fontId="26" fillId="0" borderId="22" xfId="0" applyFont="1" applyBorder="1" applyAlignment="1" applyProtection="1">
      <alignment horizontal="right" vertical="center"/>
      <protection locked="0"/>
    </xf>
    <xf numFmtId="172" fontId="26" fillId="0" borderId="22" xfId="0" applyNumberFormat="1" applyFont="1" applyBorder="1" applyAlignment="1" applyProtection="1">
      <alignment horizontal="left" vertical="center"/>
      <protection locked="0"/>
    </xf>
    <xf numFmtId="172" fontId="26" fillId="0" borderId="22" xfId="0" applyNumberFormat="1" applyFont="1" applyBorder="1" applyAlignment="1" applyProtection="1">
      <alignment horizontal="right" vertical="center"/>
      <protection locked="0"/>
    </xf>
    <xf numFmtId="10" fontId="26" fillId="0" borderId="22" xfId="0" applyNumberFormat="1" applyFont="1" applyBorder="1" applyAlignment="1" applyProtection="1">
      <alignment horizontal="right" vertical="center"/>
      <protection locked="0"/>
    </xf>
    <xf numFmtId="0" fontId="26" fillId="0" borderId="25" xfId="0" applyFont="1" applyBorder="1" applyAlignment="1" applyProtection="1">
      <alignment horizontal="left" vertical="center"/>
      <protection locked="0"/>
    </xf>
    <xf numFmtId="0" fontId="26" fillId="0" borderId="22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 horizontal="right"/>
      <protection locked="0"/>
    </xf>
    <xf numFmtId="172" fontId="26" fillId="0" borderId="22" xfId="0" applyNumberFormat="1" applyFont="1" applyBorder="1" applyAlignment="1" applyProtection="1">
      <alignment/>
      <protection locked="0"/>
    </xf>
    <xf numFmtId="172" fontId="26" fillId="0" borderId="22" xfId="0" applyNumberFormat="1" applyFont="1" applyBorder="1" applyAlignment="1" applyProtection="1">
      <alignment horizontal="right"/>
      <protection locked="0"/>
    </xf>
    <xf numFmtId="10" fontId="26" fillId="0" borderId="22" xfId="0" applyNumberFormat="1" applyFont="1" applyBorder="1" applyAlignment="1" applyProtection="1">
      <alignment horizontal="right"/>
      <protection locked="0"/>
    </xf>
    <xf numFmtId="0" fontId="26" fillId="0" borderId="2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 vertical="center"/>
      <protection locked="0"/>
    </xf>
    <xf numFmtId="10" fontId="26" fillId="0" borderId="22" xfId="0" applyNumberFormat="1" applyFont="1" applyBorder="1" applyAlignment="1" applyProtection="1">
      <alignment/>
      <protection locked="0"/>
    </xf>
    <xf numFmtId="0" fontId="26" fillId="0" borderId="25" xfId="0" applyNumberFormat="1" applyFont="1" applyBorder="1" applyAlignment="1" applyProtection="1">
      <alignment/>
      <protection locked="0"/>
    </xf>
    <xf numFmtId="172" fontId="26" fillId="0" borderId="26" xfId="0" applyNumberFormat="1" applyFont="1" applyBorder="1" applyAlignment="1" applyProtection="1">
      <alignment/>
      <protection locked="0"/>
    </xf>
    <xf numFmtId="0" fontId="26" fillId="0" borderId="27" xfId="0" applyFont="1" applyBorder="1" applyAlignment="1" applyProtection="1">
      <alignment/>
      <protection locked="0"/>
    </xf>
    <xf numFmtId="0" fontId="26" fillId="0" borderId="27" xfId="0" applyFont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/>
      <protection locked="0"/>
    </xf>
    <xf numFmtId="0" fontId="27" fillId="0" borderId="22" xfId="0" applyFont="1" applyBorder="1" applyAlignment="1" applyProtection="1">
      <alignment vertical="center" wrapText="1"/>
      <protection locked="0"/>
    </xf>
    <xf numFmtId="0" fontId="26" fillId="0" borderId="28" xfId="0" applyFont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10" fontId="26" fillId="0" borderId="28" xfId="0" applyNumberFormat="1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 horizontal="left"/>
      <protection locked="0"/>
    </xf>
    <xf numFmtId="9" fontId="26" fillId="0" borderId="22" xfId="67" applyFont="1" applyBorder="1" applyAlignment="1" applyProtection="1">
      <alignment horizontal="right"/>
      <protection locked="0"/>
    </xf>
    <xf numFmtId="10" fontId="26" fillId="0" borderId="22" xfId="0" applyNumberFormat="1" applyFont="1" applyBorder="1" applyAlignment="1" applyProtection="1">
      <alignment horizontal="left" vertical="center"/>
      <protection locked="0"/>
    </xf>
    <xf numFmtId="0" fontId="26" fillId="0" borderId="22" xfId="0" applyFont="1" applyBorder="1" applyAlignment="1" applyProtection="1">
      <alignment vertical="justify" wrapText="1"/>
      <protection locked="0"/>
    </xf>
    <xf numFmtId="0" fontId="26" fillId="0" borderId="22" xfId="0" applyFont="1" applyFill="1" applyBorder="1" applyAlignment="1" applyProtection="1">
      <alignment/>
      <protection locked="0"/>
    </xf>
    <xf numFmtId="172" fontId="26" fillId="0" borderId="25" xfId="0" applyNumberFormat="1" applyFont="1" applyBorder="1" applyAlignment="1" applyProtection="1">
      <alignment/>
      <protection locked="0"/>
    </xf>
    <xf numFmtId="0" fontId="26" fillId="0" borderId="28" xfId="0" applyFont="1" applyFill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 vertical="center"/>
      <protection locked="0"/>
    </xf>
    <xf numFmtId="172" fontId="26" fillId="0" borderId="22" xfId="0" applyNumberFormat="1" applyFont="1" applyFill="1" applyBorder="1" applyAlignment="1" applyProtection="1">
      <alignment/>
      <protection locked="0"/>
    </xf>
    <xf numFmtId="10" fontId="26" fillId="0" borderId="22" xfId="0" applyNumberFormat="1" applyFont="1" applyFill="1" applyBorder="1" applyAlignment="1" applyProtection="1">
      <alignment/>
      <protection locked="0"/>
    </xf>
    <xf numFmtId="0" fontId="26" fillId="0" borderId="25" xfId="0" applyFont="1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172" fontId="26" fillId="0" borderId="0" xfId="0" applyNumberFormat="1" applyFont="1" applyBorder="1" applyAlignment="1" applyProtection="1">
      <alignment horizontal="right" vertical="center"/>
      <protection locked="0"/>
    </xf>
    <xf numFmtId="10" fontId="26" fillId="0" borderId="0" xfId="0" applyNumberFormat="1" applyFont="1" applyBorder="1" applyAlignment="1" applyProtection="1">
      <alignment horizontal="right" vertical="center"/>
      <protection locked="0"/>
    </xf>
    <xf numFmtId="9" fontId="26" fillId="0" borderId="0" xfId="67" applyFont="1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 vertical="justify" wrapText="1"/>
      <protection locked="0"/>
    </xf>
    <xf numFmtId="0" fontId="26" fillId="0" borderId="29" xfId="0" applyFont="1" applyBorder="1" applyAlignment="1" applyProtection="1">
      <alignment/>
      <protection locked="0"/>
    </xf>
    <xf numFmtId="0" fontId="26" fillId="0" borderId="10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20" borderId="22" xfId="0" applyFont="1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0" fontId="24" fillId="20" borderId="0" xfId="0" applyFont="1" applyFill="1" applyAlignment="1" applyProtection="1">
      <alignment wrapText="1"/>
      <protection locked="0"/>
    </xf>
    <xf numFmtId="0" fontId="43" fillId="20" borderId="0" xfId="0" applyFont="1" applyFill="1" applyAlignment="1" applyProtection="1">
      <alignment/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3" fontId="26" fillId="0" borderId="14" xfId="0" applyNumberFormat="1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 vertical="top"/>
      <protection locked="0"/>
    </xf>
    <xf numFmtId="0" fontId="27" fillId="0" borderId="14" xfId="0" applyFont="1" applyBorder="1" applyAlignment="1" applyProtection="1">
      <alignment/>
      <protection locked="0"/>
    </xf>
    <xf numFmtId="0" fontId="26" fillId="0" borderId="30" xfId="0" applyFont="1" applyBorder="1" applyAlignment="1" applyProtection="1">
      <alignment/>
      <protection locked="0"/>
    </xf>
    <xf numFmtId="0" fontId="26" fillId="0" borderId="31" xfId="0" applyFont="1" applyBorder="1" applyAlignment="1" applyProtection="1">
      <alignment/>
      <protection locked="0"/>
    </xf>
    <xf numFmtId="14" fontId="26" fillId="0" borderId="1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hidden="1"/>
    </xf>
    <xf numFmtId="10" fontId="13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10" fontId="0" fillId="0" borderId="10" xfId="0" applyNumberFormat="1" applyFont="1" applyFill="1" applyBorder="1" applyAlignment="1" applyProtection="1">
      <alignment/>
      <protection hidden="1"/>
    </xf>
    <xf numFmtId="10" fontId="0" fillId="0" borderId="10" xfId="0" applyNumberFormat="1" applyFont="1" applyFill="1" applyBorder="1" applyAlignment="1" applyProtection="1">
      <alignment horizontal="left"/>
      <protection hidden="1"/>
    </xf>
    <xf numFmtId="0" fontId="22" fillId="20" borderId="0" xfId="0" applyFont="1" applyFill="1" applyAlignment="1" applyProtection="1">
      <alignment horizontal="center" wrapText="1"/>
      <protection locked="0"/>
    </xf>
    <xf numFmtId="0" fontId="0" fillId="20" borderId="0" xfId="0" applyFont="1" applyFill="1" applyAlignment="1" applyProtection="1">
      <alignment horizontal="center"/>
      <protection locked="0"/>
    </xf>
    <xf numFmtId="14" fontId="0" fillId="26" borderId="0" xfId="0" applyNumberFormat="1" applyFont="1" applyFill="1" applyAlignment="1" applyProtection="1">
      <alignment horizontal="center"/>
      <protection locked="0"/>
    </xf>
    <xf numFmtId="0" fontId="32" fillId="27" borderId="10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25" fillId="26" borderId="14" xfId="0" applyFont="1" applyFill="1" applyBorder="1" applyAlignment="1" applyProtection="1">
      <alignment horizontal="center" vertical="center"/>
      <protection locked="0"/>
    </xf>
    <xf numFmtId="0" fontId="25" fillId="26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23" fillId="20" borderId="0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wrapText="1"/>
      <protection locked="0"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22" fillId="20" borderId="0" xfId="0" applyFont="1" applyFill="1" applyAlignment="1" applyProtection="1">
      <alignment wrapText="1"/>
      <protection locked="0"/>
    </xf>
    <xf numFmtId="0" fontId="0" fillId="24" borderId="2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horizontal="center"/>
      <protection hidden="1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172" fontId="26" fillId="0" borderId="11" xfId="0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172" fontId="26" fillId="0" borderId="10" xfId="0" applyNumberFormat="1" applyFont="1" applyBorder="1" applyAlignment="1" applyProtection="1">
      <alignment horizontal="center" vertical="center"/>
      <protection locked="0"/>
    </xf>
    <xf numFmtId="172" fontId="26" fillId="0" borderId="22" xfId="0" applyNumberFormat="1" applyFont="1" applyBorder="1" applyAlignment="1" applyProtection="1">
      <alignment horizontal="center" vertical="center"/>
      <protection locked="0"/>
    </xf>
    <xf numFmtId="10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left" wrapText="1"/>
      <protection hidden="1"/>
    </xf>
    <xf numFmtId="0" fontId="13" fillId="0" borderId="24" xfId="0" applyFont="1" applyFill="1" applyBorder="1" applyAlignment="1" applyProtection="1">
      <alignment horizontal="left" wrapText="1"/>
      <protection hidden="1"/>
    </xf>
    <xf numFmtId="0" fontId="0" fillId="28" borderId="32" xfId="0" applyFont="1" applyFill="1" applyBorder="1" applyAlignment="1" applyProtection="1">
      <alignment horizontal="center"/>
      <protection locked="0"/>
    </xf>
    <xf numFmtId="0" fontId="0" fillId="28" borderId="20" xfId="0" applyFont="1" applyFill="1" applyBorder="1" applyAlignment="1" applyProtection="1">
      <alignment horizontal="center"/>
      <protection locked="0"/>
    </xf>
    <xf numFmtId="0" fontId="22" fillId="20" borderId="0" xfId="0" applyFont="1" applyFill="1" applyAlignment="1" applyProtection="1">
      <alignment horizontal="center" wrapText="1"/>
      <protection locked="0"/>
    </xf>
    <xf numFmtId="0" fontId="0" fillId="26" borderId="0" xfId="0" applyFont="1" applyFill="1" applyAlignment="1" applyProtection="1">
      <alignment horizontal="center" wrapText="1"/>
      <protection locked="0"/>
    </xf>
    <xf numFmtId="0" fontId="23" fillId="20" borderId="0" xfId="0" applyFont="1" applyFill="1" applyAlignment="1" applyProtection="1">
      <alignment horizontal="center"/>
      <protection locked="0"/>
    </xf>
    <xf numFmtId="14" fontId="0" fillId="26" borderId="0" xfId="0" applyNumberFormat="1" applyFont="1" applyFill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6" borderId="0" xfId="0" applyFont="1" applyFill="1" applyAlignment="1" applyProtection="1">
      <alignment horizontal="center"/>
      <protection locked="0"/>
    </xf>
    <xf numFmtId="0" fontId="25" fillId="20" borderId="14" xfId="0" applyFont="1" applyFill="1" applyBorder="1" applyAlignment="1" applyProtection="1">
      <alignment horizontal="center"/>
      <protection locked="0"/>
    </xf>
    <xf numFmtId="0" fontId="25" fillId="20" borderId="24" xfId="0" applyFont="1" applyFill="1" applyBorder="1" applyAlignment="1" applyProtection="1">
      <alignment horizontal="center"/>
      <protection locked="0"/>
    </xf>
    <xf numFmtId="0" fontId="25" fillId="20" borderId="11" xfId="0" applyFont="1" applyFill="1" applyBorder="1" applyAlignment="1" applyProtection="1">
      <alignment horizontal="center"/>
      <protection locked="0"/>
    </xf>
    <xf numFmtId="0" fontId="25" fillId="20" borderId="14" xfId="0" applyFont="1" applyFill="1" applyBorder="1" applyAlignment="1" applyProtection="1">
      <alignment horizontal="center" vertical="center"/>
      <protection locked="0"/>
    </xf>
    <xf numFmtId="0" fontId="25" fillId="20" borderId="24" xfId="0" applyFont="1" applyFill="1" applyBorder="1" applyAlignment="1" applyProtection="1">
      <alignment horizontal="center" vertical="center"/>
      <protection locked="0"/>
    </xf>
    <xf numFmtId="0" fontId="25" fillId="20" borderId="11" xfId="0" applyFont="1" applyFill="1" applyBorder="1" applyAlignment="1" applyProtection="1">
      <alignment horizontal="center" vertical="center"/>
      <protection locked="0"/>
    </xf>
    <xf numFmtId="0" fontId="0" fillId="20" borderId="14" xfId="0" applyFont="1" applyFill="1" applyBorder="1" applyAlignment="1" applyProtection="1">
      <alignment horizontal="center" vertical="center" wrapText="1"/>
      <protection locked="0"/>
    </xf>
    <xf numFmtId="0" fontId="0" fillId="20" borderId="24" xfId="0" applyFont="1" applyFill="1" applyBorder="1" applyAlignment="1" applyProtection="1">
      <alignment horizontal="center" vertical="center" wrapText="1"/>
      <protection locked="0"/>
    </xf>
    <xf numFmtId="0" fontId="0" fillId="20" borderId="11" xfId="0" applyFont="1" applyFill="1" applyBorder="1" applyAlignment="1" applyProtection="1">
      <alignment horizontal="center" vertical="center" wrapText="1"/>
      <protection locked="0"/>
    </xf>
    <xf numFmtId="0" fontId="0" fillId="20" borderId="10" xfId="0" applyFont="1" applyFill="1" applyBorder="1" applyAlignment="1" applyProtection="1">
      <alignment horizontal="center" wrapText="1"/>
      <protection locked="0"/>
    </xf>
    <xf numFmtId="0" fontId="0" fillId="24" borderId="14" xfId="0" applyFont="1" applyFill="1" applyBorder="1" applyAlignment="1" applyProtection="1">
      <alignment horizontal="center" vertical="center" wrapText="1"/>
      <protection locked="0"/>
    </xf>
    <xf numFmtId="0" fontId="0" fillId="24" borderId="24" xfId="0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25" fillId="20" borderId="26" xfId="0" applyFont="1" applyFill="1" applyBorder="1" applyAlignment="1" applyProtection="1">
      <alignment horizontal="right"/>
      <protection locked="0"/>
    </xf>
    <xf numFmtId="0" fontId="26" fillId="0" borderId="14" xfId="0" applyFont="1" applyBorder="1" applyAlignment="1" applyProtection="1">
      <alignment/>
      <protection locked="0"/>
    </xf>
    <xf numFmtId="0" fontId="27" fillId="0" borderId="22" xfId="0" applyFont="1" applyBorder="1" applyAlignment="1" applyProtection="1">
      <alignment horizontal="right" vertical="center" wrapText="1"/>
      <protection locked="0"/>
    </xf>
    <xf numFmtId="3" fontId="26" fillId="0" borderId="10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6" xfId="56"/>
    <cellStyle name="Обычный 6 1" xfId="57"/>
    <cellStyle name="Обычный 6 2" xfId="58"/>
    <cellStyle name="Обычный 6 3" xfId="59"/>
    <cellStyle name="Обычный 6 4" xfId="60"/>
    <cellStyle name="Обычный 6 5" xfId="61"/>
    <cellStyle name="Обычный 6 6" xfId="62"/>
    <cellStyle name="Обычный 6 7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0"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rgb="FF9C0006"/>
      </font>
      <fill>
        <patternFill>
          <bgColor rgb="FFFFC7CE"/>
        </patternFill>
      </fill>
    </dxf>
    <dxf>
      <font>
        <sz val="11"/>
        <color rgb="FFFF0000"/>
      </font>
    </dxf>
    <dxf>
      <font>
        <sz val="11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Количество участников школьного этапа ВсОШ 2017-2018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081"/>
          <c:w val="0.996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Отчет!$B$13:$B$35</c:f>
              <c:strCache>
                <c:ptCount val="23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История</c:v>
                </c:pt>
                <c:pt idx="7">
                  <c:v>Итальянский язык</c:v>
                </c:pt>
                <c:pt idx="8">
                  <c:v>Китайский язык</c:v>
                </c:pt>
                <c:pt idx="9">
                  <c:v>Литература</c:v>
                </c:pt>
                <c:pt idx="10">
                  <c:v>Математика</c:v>
                </c:pt>
                <c:pt idx="11">
                  <c:v>Немецкий язык</c:v>
                </c:pt>
                <c:pt idx="12">
                  <c:v>ОБЖ</c:v>
                </c:pt>
                <c:pt idx="13">
                  <c:v>Обществознание</c:v>
                </c:pt>
                <c:pt idx="14">
                  <c:v>Право</c:v>
                </c:pt>
                <c:pt idx="15">
                  <c:v>Русский язык</c:v>
                </c:pt>
                <c:pt idx="16">
                  <c:v>Технология</c:v>
                </c:pt>
                <c:pt idx="17">
                  <c:v>Физика</c:v>
                </c:pt>
                <c:pt idx="18">
                  <c:v>Физическая культура</c:v>
                </c:pt>
                <c:pt idx="19">
                  <c:v>Французский язык</c:v>
                </c:pt>
                <c:pt idx="20">
                  <c:v>Химия</c:v>
                </c:pt>
                <c:pt idx="21">
                  <c:v>Экология</c:v>
                </c:pt>
                <c:pt idx="22">
                  <c:v>Экономика</c:v>
                </c:pt>
              </c:strCache>
            </c:strRef>
          </c:cat>
          <c:val>
            <c:numRef>
              <c:f>Отчет!$D$13:$D$35</c:f>
              <c:numCache>
                <c:ptCount val="23"/>
                <c:pt idx="0">
                  <c:v>0</c:v>
                </c:pt>
                <c:pt idx="1">
                  <c:v>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84</c:v>
                </c:pt>
                <c:pt idx="14">
                  <c:v>0</c:v>
                </c:pt>
                <c:pt idx="15">
                  <c:v>155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-25"/>
        <c:gapWidth val="75"/>
        <c:axId val="50321088"/>
        <c:axId val="49560769"/>
      </c:barChart>
      <c:catAx>
        <c:axId val="50321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60769"/>
        <c:crosses val="autoZero"/>
        <c:auto val="1"/>
        <c:lblOffset val="100"/>
        <c:tickLblSkip val="1"/>
        <c:noMultiLvlLbl val="0"/>
      </c:catAx>
      <c:valAx>
        <c:axId val="49560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321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Количество победителей и призеров школьного этапа  ВсОШ 2017-2018
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5"/>
          <c:y val="0.15675"/>
          <c:w val="0.889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Отчет!$F$11</c:f>
              <c:strCache>
                <c:ptCount val="1"/>
                <c:pt idx="0">
                  <c:v>Призеры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Отчет!$B$13:$B$35</c:f>
              <c:strCache>
                <c:ptCount val="23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История</c:v>
                </c:pt>
                <c:pt idx="7">
                  <c:v>Итальянский язык</c:v>
                </c:pt>
                <c:pt idx="8">
                  <c:v>Китайский язык</c:v>
                </c:pt>
                <c:pt idx="9">
                  <c:v>Литература</c:v>
                </c:pt>
                <c:pt idx="10">
                  <c:v>Математика</c:v>
                </c:pt>
                <c:pt idx="11">
                  <c:v>Немецкий язык</c:v>
                </c:pt>
                <c:pt idx="12">
                  <c:v>ОБЖ</c:v>
                </c:pt>
                <c:pt idx="13">
                  <c:v>Обществознание</c:v>
                </c:pt>
                <c:pt idx="14">
                  <c:v>Право</c:v>
                </c:pt>
                <c:pt idx="15">
                  <c:v>Русский язык</c:v>
                </c:pt>
                <c:pt idx="16">
                  <c:v>Технология</c:v>
                </c:pt>
                <c:pt idx="17">
                  <c:v>Физика</c:v>
                </c:pt>
                <c:pt idx="18">
                  <c:v>Физическая культура</c:v>
                </c:pt>
                <c:pt idx="19">
                  <c:v>Французский язык</c:v>
                </c:pt>
                <c:pt idx="20">
                  <c:v>Химия</c:v>
                </c:pt>
                <c:pt idx="21">
                  <c:v>Экология</c:v>
                </c:pt>
                <c:pt idx="22">
                  <c:v>Экономика</c:v>
                </c:pt>
              </c:strCache>
            </c:strRef>
          </c:cat>
          <c:val>
            <c:numRef>
              <c:f>Отчет!$F$13:$F$35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Отчет!$G$11</c:f>
              <c:strCache>
                <c:ptCount val="1"/>
                <c:pt idx="0">
                  <c:v>Победители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Отчет!$B$13:$B$35</c:f>
              <c:strCache>
                <c:ptCount val="23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История</c:v>
                </c:pt>
                <c:pt idx="7">
                  <c:v>Итальянский язык</c:v>
                </c:pt>
                <c:pt idx="8">
                  <c:v>Китайский язык</c:v>
                </c:pt>
                <c:pt idx="9">
                  <c:v>Литература</c:v>
                </c:pt>
                <c:pt idx="10">
                  <c:v>Математика</c:v>
                </c:pt>
                <c:pt idx="11">
                  <c:v>Немецкий язык</c:v>
                </c:pt>
                <c:pt idx="12">
                  <c:v>ОБЖ</c:v>
                </c:pt>
                <c:pt idx="13">
                  <c:v>Обществознание</c:v>
                </c:pt>
                <c:pt idx="14">
                  <c:v>Право</c:v>
                </c:pt>
                <c:pt idx="15">
                  <c:v>Русский язык</c:v>
                </c:pt>
                <c:pt idx="16">
                  <c:v>Технология</c:v>
                </c:pt>
                <c:pt idx="17">
                  <c:v>Физика</c:v>
                </c:pt>
                <c:pt idx="18">
                  <c:v>Физическая культура</c:v>
                </c:pt>
                <c:pt idx="19">
                  <c:v>Французский язык</c:v>
                </c:pt>
                <c:pt idx="20">
                  <c:v>Химия</c:v>
                </c:pt>
                <c:pt idx="21">
                  <c:v>Экология</c:v>
                </c:pt>
                <c:pt idx="22">
                  <c:v>Экономика</c:v>
                </c:pt>
              </c:strCache>
            </c:strRef>
          </c:cat>
          <c:val>
            <c:numRef>
              <c:f>Отчет!$G$13:$G$35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61166346"/>
        <c:axId val="35958235"/>
      </c:barChart>
      <c:catAx>
        <c:axId val="61166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58235"/>
        <c:crosses val="autoZero"/>
        <c:auto val="1"/>
        <c:lblOffset val="100"/>
        <c:tickLblSkip val="1"/>
        <c:noMultiLvlLbl val="0"/>
      </c:catAx>
      <c:valAx>
        <c:axId val="35958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66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5"/>
          <c:w val="0.09625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Школьный этап ВОсШ 2017-2018 уч.год   </a:t>
            </a:r>
          </a:p>
        </c:rich>
      </c:tx>
      <c:layout>
        <c:manualLayout>
          <c:xMode val="factor"/>
          <c:yMode val="factor"/>
          <c:x val="-0.0422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"/>
          <c:y val="0.08925"/>
          <c:w val="0.933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Параллель!$C$1</c:f>
              <c:strCache>
                <c:ptCount val="1"/>
                <c:pt idx="0">
                  <c:v>4 кл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Параллель!$A$2:$A$24</c:f>
              <c:strCache>
                <c:ptCount val="23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История</c:v>
                </c:pt>
                <c:pt idx="7">
                  <c:v>Итальянский_язык</c:v>
                </c:pt>
                <c:pt idx="8">
                  <c:v>Китайский_язык</c:v>
                </c:pt>
                <c:pt idx="9">
                  <c:v>Литература</c:v>
                </c:pt>
                <c:pt idx="10">
                  <c:v>Математика</c:v>
                </c:pt>
                <c:pt idx="11">
                  <c:v>Немецкий_язык</c:v>
                </c:pt>
                <c:pt idx="12">
                  <c:v>ОБЖ</c:v>
                </c:pt>
                <c:pt idx="13">
                  <c:v>Обществознание</c:v>
                </c:pt>
                <c:pt idx="14">
                  <c:v>Право</c:v>
                </c:pt>
                <c:pt idx="15">
                  <c:v>Русский_язык</c:v>
                </c:pt>
                <c:pt idx="16">
                  <c:v>Технология</c:v>
                </c:pt>
                <c:pt idx="17">
                  <c:v>Физика</c:v>
                </c:pt>
                <c:pt idx="18">
                  <c:v>Физическая_культура</c:v>
                </c:pt>
                <c:pt idx="19">
                  <c:v>Французский_язык</c:v>
                </c:pt>
                <c:pt idx="20">
                  <c:v>Химия</c:v>
                </c:pt>
                <c:pt idx="21">
                  <c:v>Экология</c:v>
                </c:pt>
                <c:pt idx="22">
                  <c:v>Экономика</c:v>
                </c:pt>
              </c:strCache>
            </c:strRef>
          </c:cat>
          <c:val>
            <c:numRef>
              <c:f>Параллель!$C$2:$C$24</c:f>
              <c:numCache>
                <c:ptCount val="23"/>
                <c:pt idx="10">
                  <c:v>0</c:v>
                </c:pt>
                <c:pt idx="15">
                  <c:v>42</c:v>
                </c:pt>
              </c:numCache>
            </c:numRef>
          </c:val>
        </c:ser>
        <c:ser>
          <c:idx val="7"/>
          <c:order val="1"/>
          <c:tx>
            <c:strRef>
              <c:f>Параллель!$D$1</c:f>
              <c:strCache>
                <c:ptCount val="1"/>
                <c:pt idx="0">
                  <c:v>5 кл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Параллель!$A$2:$A$24</c:f>
              <c:strCache>
                <c:ptCount val="23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История</c:v>
                </c:pt>
                <c:pt idx="7">
                  <c:v>Итальянский_язык</c:v>
                </c:pt>
                <c:pt idx="8">
                  <c:v>Китайский_язык</c:v>
                </c:pt>
                <c:pt idx="9">
                  <c:v>Литература</c:v>
                </c:pt>
                <c:pt idx="10">
                  <c:v>Математика</c:v>
                </c:pt>
                <c:pt idx="11">
                  <c:v>Немецкий_язык</c:v>
                </c:pt>
                <c:pt idx="12">
                  <c:v>ОБЖ</c:v>
                </c:pt>
                <c:pt idx="13">
                  <c:v>Обществознание</c:v>
                </c:pt>
                <c:pt idx="14">
                  <c:v>Право</c:v>
                </c:pt>
                <c:pt idx="15">
                  <c:v>Русский_язык</c:v>
                </c:pt>
                <c:pt idx="16">
                  <c:v>Технология</c:v>
                </c:pt>
                <c:pt idx="17">
                  <c:v>Физика</c:v>
                </c:pt>
                <c:pt idx="18">
                  <c:v>Физическая_культура</c:v>
                </c:pt>
                <c:pt idx="19">
                  <c:v>Французский_язык</c:v>
                </c:pt>
                <c:pt idx="20">
                  <c:v>Химия</c:v>
                </c:pt>
                <c:pt idx="21">
                  <c:v>Экология</c:v>
                </c:pt>
                <c:pt idx="22">
                  <c:v>Экономика</c:v>
                </c:pt>
              </c:strCache>
            </c:strRef>
          </c:cat>
          <c:val>
            <c:numRef>
              <c:f>Параллель!$D$2:$D$24</c:f>
              <c:numCache>
                <c:ptCount val="2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2"/>
          <c:tx>
            <c:strRef>
              <c:f>Параллель!$E$1</c:f>
              <c:strCache>
                <c:ptCount val="1"/>
                <c:pt idx="0">
                  <c:v>6 кл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Параллель!$A$2:$A$24</c:f>
              <c:strCache>
                <c:ptCount val="23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История</c:v>
                </c:pt>
                <c:pt idx="7">
                  <c:v>Итальянский_язык</c:v>
                </c:pt>
                <c:pt idx="8">
                  <c:v>Китайский_язык</c:v>
                </c:pt>
                <c:pt idx="9">
                  <c:v>Литература</c:v>
                </c:pt>
                <c:pt idx="10">
                  <c:v>Математика</c:v>
                </c:pt>
                <c:pt idx="11">
                  <c:v>Немецкий_язык</c:v>
                </c:pt>
                <c:pt idx="12">
                  <c:v>ОБЖ</c:v>
                </c:pt>
                <c:pt idx="13">
                  <c:v>Обществознание</c:v>
                </c:pt>
                <c:pt idx="14">
                  <c:v>Право</c:v>
                </c:pt>
                <c:pt idx="15">
                  <c:v>Русский_язык</c:v>
                </c:pt>
                <c:pt idx="16">
                  <c:v>Технология</c:v>
                </c:pt>
                <c:pt idx="17">
                  <c:v>Физика</c:v>
                </c:pt>
                <c:pt idx="18">
                  <c:v>Физическая_культура</c:v>
                </c:pt>
                <c:pt idx="19">
                  <c:v>Французский_язык</c:v>
                </c:pt>
                <c:pt idx="20">
                  <c:v>Химия</c:v>
                </c:pt>
                <c:pt idx="21">
                  <c:v>Экология</c:v>
                </c:pt>
                <c:pt idx="22">
                  <c:v>Экономика</c:v>
                </c:pt>
              </c:strCache>
            </c:strRef>
          </c:cat>
          <c:val>
            <c:numRef>
              <c:f>Параллель!$E$2:$E$24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3"/>
          <c:tx>
            <c:strRef>
              <c:f>Параллель!$F$1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Параллель!$A$2:$A$24</c:f>
              <c:strCache>
                <c:ptCount val="23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История</c:v>
                </c:pt>
                <c:pt idx="7">
                  <c:v>Итальянский_язык</c:v>
                </c:pt>
                <c:pt idx="8">
                  <c:v>Китайский_язык</c:v>
                </c:pt>
                <c:pt idx="9">
                  <c:v>Литература</c:v>
                </c:pt>
                <c:pt idx="10">
                  <c:v>Математика</c:v>
                </c:pt>
                <c:pt idx="11">
                  <c:v>Немецкий_язык</c:v>
                </c:pt>
                <c:pt idx="12">
                  <c:v>ОБЖ</c:v>
                </c:pt>
                <c:pt idx="13">
                  <c:v>Обществознание</c:v>
                </c:pt>
                <c:pt idx="14">
                  <c:v>Право</c:v>
                </c:pt>
                <c:pt idx="15">
                  <c:v>Русский_язык</c:v>
                </c:pt>
                <c:pt idx="16">
                  <c:v>Технология</c:v>
                </c:pt>
                <c:pt idx="17">
                  <c:v>Физика</c:v>
                </c:pt>
                <c:pt idx="18">
                  <c:v>Физическая_культура</c:v>
                </c:pt>
                <c:pt idx="19">
                  <c:v>Французский_язык</c:v>
                </c:pt>
                <c:pt idx="20">
                  <c:v>Химия</c:v>
                </c:pt>
                <c:pt idx="21">
                  <c:v>Экология</c:v>
                </c:pt>
                <c:pt idx="22">
                  <c:v>Экономика</c:v>
                </c:pt>
              </c:strCache>
            </c:strRef>
          </c:cat>
          <c:val>
            <c:numRef>
              <c:f>Параллель!$F$2:$F$24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</c:v>
                </c:pt>
                <c:pt idx="14">
                  <c:v>0</c:v>
                </c:pt>
                <c:pt idx="15">
                  <c:v>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4"/>
          <c:tx>
            <c:strRef>
              <c:f>Параллель!$G$1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Параллель!$A$2:$A$24</c:f>
              <c:strCache>
                <c:ptCount val="23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История</c:v>
                </c:pt>
                <c:pt idx="7">
                  <c:v>Итальянский_язык</c:v>
                </c:pt>
                <c:pt idx="8">
                  <c:v>Китайский_язык</c:v>
                </c:pt>
                <c:pt idx="9">
                  <c:v>Литература</c:v>
                </c:pt>
                <c:pt idx="10">
                  <c:v>Математика</c:v>
                </c:pt>
                <c:pt idx="11">
                  <c:v>Немецкий_язык</c:v>
                </c:pt>
                <c:pt idx="12">
                  <c:v>ОБЖ</c:v>
                </c:pt>
                <c:pt idx="13">
                  <c:v>Обществознание</c:v>
                </c:pt>
                <c:pt idx="14">
                  <c:v>Право</c:v>
                </c:pt>
                <c:pt idx="15">
                  <c:v>Русский_язык</c:v>
                </c:pt>
                <c:pt idx="16">
                  <c:v>Технология</c:v>
                </c:pt>
                <c:pt idx="17">
                  <c:v>Физика</c:v>
                </c:pt>
                <c:pt idx="18">
                  <c:v>Физическая_культура</c:v>
                </c:pt>
                <c:pt idx="19">
                  <c:v>Французский_язык</c:v>
                </c:pt>
                <c:pt idx="20">
                  <c:v>Химия</c:v>
                </c:pt>
                <c:pt idx="21">
                  <c:v>Экология</c:v>
                </c:pt>
                <c:pt idx="22">
                  <c:v>Экономика</c:v>
                </c:pt>
              </c:strCache>
            </c:strRef>
          </c:cat>
          <c:val>
            <c:numRef>
              <c:f>Параллель!$G$2:$G$24</c:f>
              <c:numCache>
                <c:ptCount val="23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23</c:v>
                </c:pt>
                <c:pt idx="14">
                  <c:v>0</c:v>
                </c:pt>
                <c:pt idx="15">
                  <c:v>28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5"/>
          <c:tx>
            <c:strRef>
              <c:f>Параллель!$H$1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Параллель!$A$2:$A$24</c:f>
              <c:strCache>
                <c:ptCount val="23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История</c:v>
                </c:pt>
                <c:pt idx="7">
                  <c:v>Итальянский_язык</c:v>
                </c:pt>
                <c:pt idx="8">
                  <c:v>Китайский_язык</c:v>
                </c:pt>
                <c:pt idx="9">
                  <c:v>Литература</c:v>
                </c:pt>
                <c:pt idx="10">
                  <c:v>Математика</c:v>
                </c:pt>
                <c:pt idx="11">
                  <c:v>Немецкий_язык</c:v>
                </c:pt>
                <c:pt idx="12">
                  <c:v>ОБЖ</c:v>
                </c:pt>
                <c:pt idx="13">
                  <c:v>Обществознание</c:v>
                </c:pt>
                <c:pt idx="14">
                  <c:v>Право</c:v>
                </c:pt>
                <c:pt idx="15">
                  <c:v>Русский_язык</c:v>
                </c:pt>
                <c:pt idx="16">
                  <c:v>Технология</c:v>
                </c:pt>
                <c:pt idx="17">
                  <c:v>Физика</c:v>
                </c:pt>
                <c:pt idx="18">
                  <c:v>Физическая_культура</c:v>
                </c:pt>
                <c:pt idx="19">
                  <c:v>Французский_язык</c:v>
                </c:pt>
                <c:pt idx="20">
                  <c:v>Химия</c:v>
                </c:pt>
                <c:pt idx="21">
                  <c:v>Экология</c:v>
                </c:pt>
                <c:pt idx="22">
                  <c:v>Экономика</c:v>
                </c:pt>
              </c:strCache>
            </c:strRef>
          </c:cat>
          <c:val>
            <c:numRef>
              <c:f>Параллель!$H$2:$H$24</c:f>
              <c:numCache>
                <c:ptCount val="23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18</c:v>
                </c:pt>
                <c:pt idx="14">
                  <c:v>0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6"/>
          <c:tx>
            <c:strRef>
              <c:f>Параллель!$I$1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Параллель!$A$2:$A$24</c:f>
              <c:strCache>
                <c:ptCount val="23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История</c:v>
                </c:pt>
                <c:pt idx="7">
                  <c:v>Итальянский_язык</c:v>
                </c:pt>
                <c:pt idx="8">
                  <c:v>Китайский_язык</c:v>
                </c:pt>
                <c:pt idx="9">
                  <c:v>Литература</c:v>
                </c:pt>
                <c:pt idx="10">
                  <c:v>Математика</c:v>
                </c:pt>
                <c:pt idx="11">
                  <c:v>Немецкий_язык</c:v>
                </c:pt>
                <c:pt idx="12">
                  <c:v>ОБЖ</c:v>
                </c:pt>
                <c:pt idx="13">
                  <c:v>Обществознание</c:v>
                </c:pt>
                <c:pt idx="14">
                  <c:v>Право</c:v>
                </c:pt>
                <c:pt idx="15">
                  <c:v>Русский_язык</c:v>
                </c:pt>
                <c:pt idx="16">
                  <c:v>Технология</c:v>
                </c:pt>
                <c:pt idx="17">
                  <c:v>Физика</c:v>
                </c:pt>
                <c:pt idx="18">
                  <c:v>Физическая_культура</c:v>
                </c:pt>
                <c:pt idx="19">
                  <c:v>Французский_язык</c:v>
                </c:pt>
                <c:pt idx="20">
                  <c:v>Химия</c:v>
                </c:pt>
                <c:pt idx="21">
                  <c:v>Экология</c:v>
                </c:pt>
                <c:pt idx="22">
                  <c:v>Экономика</c:v>
                </c:pt>
              </c:strCache>
            </c:strRef>
          </c:cat>
          <c:val>
            <c:numRef>
              <c:f>Параллель!$I$2:$I$24</c:f>
              <c:numCache>
                <c:ptCount val="23"/>
                <c:pt idx="0">
                  <c:v>0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6"/>
          <c:order val="7"/>
          <c:tx>
            <c:strRef>
              <c:f>Параллель!$J$1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Параллель!$A$2:$A$24</c:f>
              <c:strCache>
                <c:ptCount val="23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История</c:v>
                </c:pt>
                <c:pt idx="7">
                  <c:v>Итальянский_язык</c:v>
                </c:pt>
                <c:pt idx="8">
                  <c:v>Китайский_язык</c:v>
                </c:pt>
                <c:pt idx="9">
                  <c:v>Литература</c:v>
                </c:pt>
                <c:pt idx="10">
                  <c:v>Математика</c:v>
                </c:pt>
                <c:pt idx="11">
                  <c:v>Немецкий_язык</c:v>
                </c:pt>
                <c:pt idx="12">
                  <c:v>ОБЖ</c:v>
                </c:pt>
                <c:pt idx="13">
                  <c:v>Обществознание</c:v>
                </c:pt>
                <c:pt idx="14">
                  <c:v>Право</c:v>
                </c:pt>
                <c:pt idx="15">
                  <c:v>Русский_язык</c:v>
                </c:pt>
                <c:pt idx="16">
                  <c:v>Технология</c:v>
                </c:pt>
                <c:pt idx="17">
                  <c:v>Физика</c:v>
                </c:pt>
                <c:pt idx="18">
                  <c:v>Физическая_культура</c:v>
                </c:pt>
                <c:pt idx="19">
                  <c:v>Французский_язык</c:v>
                </c:pt>
                <c:pt idx="20">
                  <c:v>Химия</c:v>
                </c:pt>
                <c:pt idx="21">
                  <c:v>Экология</c:v>
                </c:pt>
                <c:pt idx="22">
                  <c:v>Экономика</c:v>
                </c:pt>
              </c:strCache>
            </c:strRef>
          </c:cat>
          <c:val>
            <c:numRef>
              <c:f>Параллель!$J$2:$J$24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7705460"/>
        <c:axId val="25627669"/>
      </c:barChart>
      <c:catAx>
        <c:axId val="7705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27669"/>
        <c:crosses val="autoZero"/>
        <c:auto val="1"/>
        <c:lblOffset val="100"/>
        <c:tickLblSkip val="1"/>
        <c:noMultiLvlLbl val="0"/>
      </c:catAx>
      <c:valAx>
        <c:axId val="25627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05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25"/>
          <c:y val="0.24925"/>
          <c:w val="0.052"/>
          <c:h val="0.5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285750</xdr:colOff>
      <xdr:row>20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7143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114300</xdr:rowOff>
    </xdr:from>
    <xdr:to>
      <xdr:col>13</xdr:col>
      <xdr:colOff>628650</xdr:colOff>
      <xdr:row>38</xdr:row>
      <xdr:rowOff>104775</xdr:rowOff>
    </xdr:to>
    <xdr:graphicFrame>
      <xdr:nvGraphicFramePr>
        <xdr:cNvPr id="2" name="Диаграмма 2"/>
        <xdr:cNvGraphicFramePr/>
      </xdr:nvGraphicFramePr>
      <xdr:xfrm>
        <a:off x="0" y="3352800"/>
        <a:ext cx="95440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0</xdr:row>
      <xdr:rowOff>0</xdr:rowOff>
    </xdr:from>
    <xdr:to>
      <xdr:col>25</xdr:col>
      <xdr:colOff>133350</xdr:colOff>
      <xdr:row>18</xdr:row>
      <xdr:rowOff>114300</xdr:rowOff>
    </xdr:to>
    <xdr:graphicFrame>
      <xdr:nvGraphicFramePr>
        <xdr:cNvPr id="3" name="Диаграмма 1"/>
        <xdr:cNvGraphicFramePr/>
      </xdr:nvGraphicFramePr>
      <xdr:xfrm>
        <a:off x="7286625" y="0"/>
        <a:ext cx="99917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J25"/>
    </sheetView>
  </sheetViews>
  <sheetFormatPr defaultColWidth="9.00390625" defaultRowHeight="12.75"/>
  <cols>
    <col min="1" max="1" width="20.875" style="0" customWidth="1"/>
    <col min="2" max="2" width="13.00390625" style="0" customWidth="1"/>
    <col min="3" max="4" width="8.375" style="0" customWidth="1"/>
    <col min="5" max="5" width="9.375" style="0" customWidth="1"/>
  </cols>
  <sheetData>
    <row r="1" spans="1:10" ht="24" customHeight="1" thickBot="1">
      <c r="A1" s="77" t="s">
        <v>55</v>
      </c>
      <c r="B1" s="110" t="s">
        <v>61</v>
      </c>
      <c r="C1" s="109" t="s">
        <v>105</v>
      </c>
      <c r="D1" s="109" t="s">
        <v>81</v>
      </c>
      <c r="E1" s="109" t="s">
        <v>106</v>
      </c>
      <c r="F1" s="109" t="s">
        <v>82</v>
      </c>
      <c r="G1" s="109" t="s">
        <v>83</v>
      </c>
      <c r="H1" s="109" t="s">
        <v>84</v>
      </c>
      <c r="I1" s="109" t="s">
        <v>85</v>
      </c>
      <c r="J1" s="109" t="s">
        <v>86</v>
      </c>
    </row>
    <row r="2" spans="1:10" ht="12.75">
      <c r="A2" s="79" t="s">
        <v>71</v>
      </c>
      <c r="B2" s="102">
        <f aca="true" t="shared" si="0" ref="B2:B24">SUM(C2:J2)</f>
        <v>0</v>
      </c>
      <c r="C2" s="167"/>
      <c r="D2" s="167">
        <f aca="true" ca="1" t="shared" si="1" ref="D2:D24">COUNTIF(INDIRECT($A2&amp;"!$h$2:$h$1000"),"5")</f>
        <v>0</v>
      </c>
      <c r="E2" s="167">
        <f aca="true" ca="1" t="shared" si="2" ref="E2:E24">COUNTIF(INDIRECT($A2&amp;"!$h$2:$h$1000"),"6")</f>
        <v>0</v>
      </c>
      <c r="F2" s="167">
        <f aca="true" ca="1" t="shared" si="3" ref="F2:F24">COUNTIF(INDIRECT($A2&amp;"!$h$2:$h$1000"),"7")</f>
        <v>0</v>
      </c>
      <c r="G2" s="167">
        <f aca="true" ca="1" t="shared" si="4" ref="G2:G24">COUNTIF(INDIRECT($A2&amp;"!$h$2:$h$1000"),"8")</f>
        <v>0</v>
      </c>
      <c r="H2" s="167">
        <f aca="true" ca="1" t="shared" si="5" ref="H2:H24">COUNTIF(INDIRECT($A2&amp;"!$h$2:$h$1000"),"9")</f>
        <v>0</v>
      </c>
      <c r="I2" s="167">
        <f aca="true" ca="1" t="shared" si="6" ref="I2:I24">COUNTIF(INDIRECT($A2&amp;"!$h$2:$h$1000"),"10")</f>
        <v>0</v>
      </c>
      <c r="J2" s="167">
        <f aca="true" ca="1" t="shared" si="7" ref="J2:J24">COUNTIF(INDIRECT($A2&amp;"!$h$2:$h$1000"),"11")</f>
        <v>0</v>
      </c>
    </row>
    <row r="3" spans="1:10" ht="12.75">
      <c r="A3" s="80" t="s">
        <v>19</v>
      </c>
      <c r="B3" s="102">
        <f t="shared" si="0"/>
        <v>31</v>
      </c>
      <c r="C3" s="168"/>
      <c r="D3" s="168">
        <f ca="1" t="shared" si="1"/>
        <v>3</v>
      </c>
      <c r="E3" s="168">
        <f ca="1" t="shared" si="2"/>
        <v>0</v>
      </c>
      <c r="F3" s="168">
        <f ca="1" t="shared" si="3"/>
        <v>0</v>
      </c>
      <c r="G3" s="168">
        <f ca="1" t="shared" si="4"/>
        <v>7</v>
      </c>
      <c r="H3" s="168">
        <f ca="1" t="shared" si="5"/>
        <v>8</v>
      </c>
      <c r="I3" s="168">
        <f ca="1" t="shared" si="6"/>
        <v>13</v>
      </c>
      <c r="J3" s="168">
        <f ca="1" t="shared" si="7"/>
        <v>0</v>
      </c>
    </row>
    <row r="4" spans="1:10" ht="12.75">
      <c r="A4" s="80" t="s">
        <v>12</v>
      </c>
      <c r="B4" s="102">
        <f t="shared" si="0"/>
        <v>0</v>
      </c>
      <c r="C4" s="168"/>
      <c r="D4" s="168">
        <f ca="1" t="shared" si="1"/>
        <v>0</v>
      </c>
      <c r="E4" s="168">
        <f ca="1" t="shared" si="2"/>
        <v>0</v>
      </c>
      <c r="F4" s="168">
        <f ca="1" t="shared" si="3"/>
        <v>0</v>
      </c>
      <c r="G4" s="168">
        <f ca="1" t="shared" si="4"/>
        <v>0</v>
      </c>
      <c r="H4" s="168">
        <f ca="1" t="shared" si="5"/>
        <v>0</v>
      </c>
      <c r="I4" s="168">
        <f ca="1" t="shared" si="6"/>
        <v>0</v>
      </c>
      <c r="J4" s="168">
        <f ca="1" t="shared" si="7"/>
        <v>0</v>
      </c>
    </row>
    <row r="5" spans="1:10" ht="12.75">
      <c r="A5" s="80" t="s">
        <v>24</v>
      </c>
      <c r="B5" s="102">
        <f t="shared" si="0"/>
        <v>0</v>
      </c>
      <c r="C5" s="168"/>
      <c r="D5" s="168">
        <f ca="1" t="shared" si="1"/>
        <v>0</v>
      </c>
      <c r="E5" s="168">
        <f ca="1" t="shared" si="2"/>
        <v>0</v>
      </c>
      <c r="F5" s="168">
        <f ca="1" t="shared" si="3"/>
        <v>0</v>
      </c>
      <c r="G5" s="168">
        <f ca="1" t="shared" si="4"/>
        <v>0</v>
      </c>
      <c r="H5" s="168">
        <f ca="1" t="shared" si="5"/>
        <v>0</v>
      </c>
      <c r="I5" s="168">
        <f ca="1" t="shared" si="6"/>
        <v>0</v>
      </c>
      <c r="J5" s="168">
        <f ca="1" t="shared" si="7"/>
        <v>0</v>
      </c>
    </row>
    <row r="6" spans="1:10" ht="12.75">
      <c r="A6" s="80" t="s">
        <v>57</v>
      </c>
      <c r="B6" s="102">
        <f t="shared" si="0"/>
        <v>0</v>
      </c>
      <c r="C6" s="168"/>
      <c r="D6" s="168">
        <f ca="1" t="shared" si="1"/>
        <v>0</v>
      </c>
      <c r="E6" s="168">
        <f ca="1" t="shared" si="2"/>
        <v>0</v>
      </c>
      <c r="F6" s="168">
        <f ca="1" t="shared" si="3"/>
        <v>0</v>
      </c>
      <c r="G6" s="168">
        <f ca="1" t="shared" si="4"/>
        <v>0</v>
      </c>
      <c r="H6" s="168">
        <f ca="1" t="shared" si="5"/>
        <v>0</v>
      </c>
      <c r="I6" s="168">
        <f ca="1" t="shared" si="6"/>
        <v>0</v>
      </c>
      <c r="J6" s="168">
        <f ca="1" t="shared" si="7"/>
        <v>0</v>
      </c>
    </row>
    <row r="7" spans="1:10" ht="12.75">
      <c r="A7" s="80" t="s">
        <v>56</v>
      </c>
      <c r="B7" s="102">
        <f t="shared" si="0"/>
        <v>0</v>
      </c>
      <c r="C7" s="168"/>
      <c r="D7" s="168">
        <f ca="1" t="shared" si="1"/>
        <v>0</v>
      </c>
      <c r="E7" s="168">
        <f ca="1" t="shared" si="2"/>
        <v>0</v>
      </c>
      <c r="F7" s="168">
        <f ca="1" t="shared" si="3"/>
        <v>0</v>
      </c>
      <c r="G7" s="168">
        <f ca="1" t="shared" si="4"/>
        <v>0</v>
      </c>
      <c r="H7" s="168">
        <f ca="1" t="shared" si="5"/>
        <v>0</v>
      </c>
      <c r="I7" s="168">
        <f ca="1" t="shared" si="6"/>
        <v>0</v>
      </c>
      <c r="J7" s="168">
        <f ca="1" t="shared" si="7"/>
        <v>0</v>
      </c>
    </row>
    <row r="8" spans="1:10" ht="12.75">
      <c r="A8" s="80" t="s">
        <v>25</v>
      </c>
      <c r="B8" s="102">
        <f t="shared" si="0"/>
        <v>0</v>
      </c>
      <c r="C8" s="168"/>
      <c r="D8" s="168">
        <f ca="1" t="shared" si="1"/>
        <v>0</v>
      </c>
      <c r="E8" s="168">
        <f ca="1" t="shared" si="2"/>
        <v>0</v>
      </c>
      <c r="F8" s="168">
        <f ca="1" t="shared" si="3"/>
        <v>0</v>
      </c>
      <c r="G8" s="168">
        <f ca="1" t="shared" si="4"/>
        <v>0</v>
      </c>
      <c r="H8" s="168">
        <f ca="1" t="shared" si="5"/>
        <v>0</v>
      </c>
      <c r="I8" s="168">
        <f ca="1" t="shared" si="6"/>
        <v>0</v>
      </c>
      <c r="J8" s="168">
        <f ca="1" t="shared" si="7"/>
        <v>0</v>
      </c>
    </row>
    <row r="9" spans="1:10" ht="12.75">
      <c r="A9" s="80" t="s">
        <v>99</v>
      </c>
      <c r="B9" s="102">
        <f t="shared" si="0"/>
        <v>0</v>
      </c>
      <c r="C9" s="168"/>
      <c r="D9" s="168">
        <f ca="1" t="shared" si="1"/>
        <v>0</v>
      </c>
      <c r="E9" s="168">
        <f ca="1" t="shared" si="2"/>
        <v>0</v>
      </c>
      <c r="F9" s="168">
        <f ca="1" t="shared" si="3"/>
        <v>0</v>
      </c>
      <c r="G9" s="168">
        <f ca="1" t="shared" si="4"/>
        <v>0</v>
      </c>
      <c r="H9" s="168">
        <f ca="1" t="shared" si="5"/>
        <v>0</v>
      </c>
      <c r="I9" s="168">
        <f ca="1" t="shared" si="6"/>
        <v>0</v>
      </c>
      <c r="J9" s="168">
        <f ca="1" t="shared" si="7"/>
        <v>0</v>
      </c>
    </row>
    <row r="10" spans="1:10" ht="12.75">
      <c r="A10" s="80" t="s">
        <v>100</v>
      </c>
      <c r="B10" s="102">
        <f t="shared" si="0"/>
        <v>0</v>
      </c>
      <c r="C10" s="168"/>
      <c r="D10" s="168">
        <f ca="1" t="shared" si="1"/>
        <v>0</v>
      </c>
      <c r="E10" s="168">
        <f ca="1" t="shared" si="2"/>
        <v>0</v>
      </c>
      <c r="F10" s="168">
        <f ca="1" t="shared" si="3"/>
        <v>0</v>
      </c>
      <c r="G10" s="168">
        <f ca="1" t="shared" si="4"/>
        <v>0</v>
      </c>
      <c r="H10" s="168">
        <f ca="1" t="shared" si="5"/>
        <v>0</v>
      </c>
      <c r="I10" s="168">
        <f ca="1" t="shared" si="6"/>
        <v>0</v>
      </c>
      <c r="J10" s="168">
        <f ca="1" t="shared" si="7"/>
        <v>0</v>
      </c>
    </row>
    <row r="11" spans="1:10" ht="12.75">
      <c r="A11" s="80" t="s">
        <v>22</v>
      </c>
      <c r="B11" s="102">
        <f t="shared" si="0"/>
        <v>0</v>
      </c>
      <c r="C11" s="168"/>
      <c r="D11" s="168">
        <f ca="1" t="shared" si="1"/>
        <v>0</v>
      </c>
      <c r="E11" s="168">
        <f ca="1" t="shared" si="2"/>
        <v>0</v>
      </c>
      <c r="F11" s="168">
        <f ca="1" t="shared" si="3"/>
        <v>0</v>
      </c>
      <c r="G11" s="168">
        <f ca="1" t="shared" si="4"/>
        <v>0</v>
      </c>
      <c r="H11" s="168">
        <f ca="1" t="shared" si="5"/>
        <v>0</v>
      </c>
      <c r="I11" s="168">
        <f ca="1" t="shared" si="6"/>
        <v>0</v>
      </c>
      <c r="J11" s="168">
        <f ca="1" t="shared" si="7"/>
        <v>0</v>
      </c>
    </row>
    <row r="12" spans="1:10" ht="12.75">
      <c r="A12" s="80" t="s">
        <v>10</v>
      </c>
      <c r="B12" s="102">
        <f t="shared" si="0"/>
        <v>0</v>
      </c>
      <c r="C12" s="168">
        <f ca="1">COUNTIF(INDIRECT($A12&amp;"!$h$2:$h$1000"),"4")</f>
        <v>0</v>
      </c>
      <c r="D12" s="168">
        <f ca="1" t="shared" si="1"/>
        <v>0</v>
      </c>
      <c r="E12" s="168">
        <f ca="1" t="shared" si="2"/>
        <v>0</v>
      </c>
      <c r="F12" s="168">
        <f ca="1" t="shared" si="3"/>
        <v>0</v>
      </c>
      <c r="G12" s="168">
        <f ca="1" t="shared" si="4"/>
        <v>0</v>
      </c>
      <c r="H12" s="168">
        <f ca="1" t="shared" si="5"/>
        <v>0</v>
      </c>
      <c r="I12" s="168">
        <f ca="1" t="shared" si="6"/>
        <v>0</v>
      </c>
      <c r="J12" s="168">
        <f ca="1" t="shared" si="7"/>
        <v>0</v>
      </c>
    </row>
    <row r="13" spans="1:10" ht="12.75">
      <c r="A13" s="80" t="s">
        <v>74</v>
      </c>
      <c r="B13" s="102">
        <f t="shared" si="0"/>
        <v>0</v>
      </c>
      <c r="C13" s="168"/>
      <c r="D13" s="168">
        <f ca="1" t="shared" si="1"/>
        <v>0</v>
      </c>
      <c r="E13" s="168">
        <f ca="1" t="shared" si="2"/>
        <v>0</v>
      </c>
      <c r="F13" s="168">
        <f ca="1" t="shared" si="3"/>
        <v>0</v>
      </c>
      <c r="G13" s="168">
        <f ca="1" t="shared" si="4"/>
        <v>0</v>
      </c>
      <c r="H13" s="168">
        <f ca="1" t="shared" si="5"/>
        <v>0</v>
      </c>
      <c r="I13" s="168">
        <f ca="1" t="shared" si="6"/>
        <v>0</v>
      </c>
      <c r="J13" s="168">
        <f ca="1" t="shared" si="7"/>
        <v>0</v>
      </c>
    </row>
    <row r="14" spans="1:10" ht="12.75">
      <c r="A14" s="80" t="s">
        <v>58</v>
      </c>
      <c r="B14" s="102">
        <f t="shared" si="0"/>
        <v>0</v>
      </c>
      <c r="C14" s="168"/>
      <c r="D14" s="168">
        <f ca="1" t="shared" si="1"/>
        <v>0</v>
      </c>
      <c r="E14" s="168">
        <f ca="1" t="shared" si="2"/>
        <v>0</v>
      </c>
      <c r="F14" s="168">
        <f ca="1" t="shared" si="3"/>
        <v>0</v>
      </c>
      <c r="G14" s="168">
        <f ca="1" t="shared" si="4"/>
        <v>0</v>
      </c>
      <c r="H14" s="168">
        <f ca="1" t="shared" si="5"/>
        <v>0</v>
      </c>
      <c r="I14" s="168">
        <f ca="1" t="shared" si="6"/>
        <v>0</v>
      </c>
      <c r="J14" s="168">
        <f ca="1" t="shared" si="7"/>
        <v>0</v>
      </c>
    </row>
    <row r="15" spans="1:10" ht="12.75">
      <c r="A15" s="80" t="s">
        <v>46</v>
      </c>
      <c r="B15" s="102">
        <f t="shared" si="0"/>
        <v>84</v>
      </c>
      <c r="C15" s="168"/>
      <c r="D15" s="168">
        <f ca="1" t="shared" si="1"/>
        <v>0</v>
      </c>
      <c r="E15" s="168">
        <f ca="1" t="shared" si="2"/>
        <v>0</v>
      </c>
      <c r="F15" s="168">
        <f ca="1" t="shared" si="3"/>
        <v>12</v>
      </c>
      <c r="G15" s="168">
        <f ca="1" t="shared" si="4"/>
        <v>23</v>
      </c>
      <c r="H15" s="168">
        <f ca="1" t="shared" si="5"/>
        <v>18</v>
      </c>
      <c r="I15" s="168">
        <f ca="1" t="shared" si="6"/>
        <v>16</v>
      </c>
      <c r="J15" s="168">
        <f ca="1" t="shared" si="7"/>
        <v>15</v>
      </c>
    </row>
    <row r="16" spans="1:10" ht="12.75">
      <c r="A16" s="80" t="s">
        <v>18</v>
      </c>
      <c r="B16" s="102">
        <f t="shared" si="0"/>
        <v>0</v>
      </c>
      <c r="C16" s="168"/>
      <c r="D16" s="168">
        <f ca="1" t="shared" si="1"/>
        <v>0</v>
      </c>
      <c r="E16" s="168">
        <f ca="1" t="shared" si="2"/>
        <v>0</v>
      </c>
      <c r="F16" s="168">
        <f ca="1" t="shared" si="3"/>
        <v>0</v>
      </c>
      <c r="G16" s="168">
        <f ca="1" t="shared" si="4"/>
        <v>0</v>
      </c>
      <c r="H16" s="168">
        <f ca="1" t="shared" si="5"/>
        <v>0</v>
      </c>
      <c r="I16" s="168">
        <f ca="1" t="shared" si="6"/>
        <v>0</v>
      </c>
      <c r="J16" s="168">
        <f ca="1" t="shared" si="7"/>
        <v>0</v>
      </c>
    </row>
    <row r="17" spans="1:10" ht="12.75">
      <c r="A17" s="80" t="s">
        <v>72</v>
      </c>
      <c r="B17" s="102">
        <f t="shared" si="0"/>
        <v>155</v>
      </c>
      <c r="C17" s="168">
        <f ca="1">COUNTIF(INDIRECT($A17&amp;"!$h$2:$h$1000"),"4")</f>
        <v>42</v>
      </c>
      <c r="D17" s="168">
        <f ca="1" t="shared" si="1"/>
        <v>11</v>
      </c>
      <c r="E17" s="168">
        <f ca="1" t="shared" si="2"/>
        <v>9</v>
      </c>
      <c r="F17" s="168">
        <f ca="1" t="shared" si="3"/>
        <v>26</v>
      </c>
      <c r="G17" s="168">
        <f ca="1" t="shared" si="4"/>
        <v>28</v>
      </c>
      <c r="H17" s="168">
        <f ca="1" t="shared" si="5"/>
        <v>15</v>
      </c>
      <c r="I17" s="168">
        <f ca="1" t="shared" si="6"/>
        <v>19</v>
      </c>
      <c r="J17" s="168">
        <f ca="1" t="shared" si="7"/>
        <v>5</v>
      </c>
    </row>
    <row r="18" spans="1:10" ht="12.75">
      <c r="A18" s="80" t="s">
        <v>16</v>
      </c>
      <c r="B18" s="102">
        <f t="shared" si="0"/>
        <v>0</v>
      </c>
      <c r="C18" s="168"/>
      <c r="D18" s="168">
        <f ca="1" t="shared" si="1"/>
        <v>0</v>
      </c>
      <c r="E18" s="168">
        <f ca="1" t="shared" si="2"/>
        <v>0</v>
      </c>
      <c r="F18" s="168">
        <f ca="1" t="shared" si="3"/>
        <v>0</v>
      </c>
      <c r="G18" s="168">
        <f ca="1" t="shared" si="4"/>
        <v>0</v>
      </c>
      <c r="H18" s="168">
        <f ca="1" t="shared" si="5"/>
        <v>0</v>
      </c>
      <c r="I18" s="168">
        <f ca="1" t="shared" si="6"/>
        <v>0</v>
      </c>
      <c r="J18" s="168">
        <f ca="1" t="shared" si="7"/>
        <v>0</v>
      </c>
    </row>
    <row r="19" spans="1:10" ht="12.75">
      <c r="A19" s="80" t="s">
        <v>11</v>
      </c>
      <c r="B19" s="102">
        <f t="shared" si="0"/>
        <v>0</v>
      </c>
      <c r="C19" s="168"/>
      <c r="D19" s="168">
        <f ca="1" t="shared" si="1"/>
        <v>0</v>
      </c>
      <c r="E19" s="168">
        <f ca="1" t="shared" si="2"/>
        <v>0</v>
      </c>
      <c r="F19" s="168">
        <f ca="1" t="shared" si="3"/>
        <v>0</v>
      </c>
      <c r="G19" s="168">
        <f ca="1" t="shared" si="4"/>
        <v>0</v>
      </c>
      <c r="H19" s="168">
        <f ca="1" t="shared" si="5"/>
        <v>0</v>
      </c>
      <c r="I19" s="168">
        <f ca="1" t="shared" si="6"/>
        <v>0</v>
      </c>
      <c r="J19" s="168">
        <f ca="1" t="shared" si="7"/>
        <v>0</v>
      </c>
    </row>
    <row r="20" spans="1:10" ht="12.75">
      <c r="A20" s="80" t="s">
        <v>73</v>
      </c>
      <c r="B20" s="102">
        <f t="shared" si="0"/>
        <v>0</v>
      </c>
      <c r="C20" s="168"/>
      <c r="D20" s="168">
        <f ca="1" t="shared" si="1"/>
        <v>0</v>
      </c>
      <c r="E20" s="168">
        <f ca="1" t="shared" si="2"/>
        <v>0</v>
      </c>
      <c r="F20" s="168">
        <f ca="1" t="shared" si="3"/>
        <v>0</v>
      </c>
      <c r="G20" s="168">
        <f ca="1" t="shared" si="4"/>
        <v>0</v>
      </c>
      <c r="H20" s="168">
        <f ca="1" t="shared" si="5"/>
        <v>0</v>
      </c>
      <c r="I20" s="168">
        <f ca="1" t="shared" si="6"/>
        <v>0</v>
      </c>
      <c r="J20" s="168">
        <f ca="1" t="shared" si="7"/>
        <v>0</v>
      </c>
    </row>
    <row r="21" spans="1:10" ht="12.75">
      <c r="A21" s="80" t="s">
        <v>75</v>
      </c>
      <c r="B21" s="102">
        <f t="shared" si="0"/>
        <v>0</v>
      </c>
      <c r="C21" s="168"/>
      <c r="D21" s="168">
        <f ca="1" t="shared" si="1"/>
        <v>0</v>
      </c>
      <c r="E21" s="168">
        <f ca="1" t="shared" si="2"/>
        <v>0</v>
      </c>
      <c r="F21" s="168">
        <f ca="1" t="shared" si="3"/>
        <v>0</v>
      </c>
      <c r="G21" s="168">
        <f ca="1" t="shared" si="4"/>
        <v>0</v>
      </c>
      <c r="H21" s="168">
        <f ca="1" t="shared" si="5"/>
        <v>0</v>
      </c>
      <c r="I21" s="168">
        <f ca="1" t="shared" si="6"/>
        <v>0</v>
      </c>
      <c r="J21" s="168">
        <f ca="1" t="shared" si="7"/>
        <v>0</v>
      </c>
    </row>
    <row r="22" spans="1:10" ht="12.75">
      <c r="A22" s="80" t="s">
        <v>21</v>
      </c>
      <c r="B22" s="102">
        <f t="shared" si="0"/>
        <v>8</v>
      </c>
      <c r="C22" s="168"/>
      <c r="D22" s="168">
        <f ca="1" t="shared" si="1"/>
        <v>1</v>
      </c>
      <c r="E22" s="168">
        <f ca="1" t="shared" si="2"/>
        <v>0</v>
      </c>
      <c r="F22" s="168">
        <f ca="1" t="shared" si="3"/>
        <v>1</v>
      </c>
      <c r="G22" s="168">
        <f ca="1" t="shared" si="4"/>
        <v>1</v>
      </c>
      <c r="H22" s="168">
        <f ca="1" t="shared" si="5"/>
        <v>5</v>
      </c>
      <c r="I22" s="168">
        <f ca="1" t="shared" si="6"/>
        <v>0</v>
      </c>
      <c r="J22" s="168">
        <f ca="1" t="shared" si="7"/>
        <v>0</v>
      </c>
    </row>
    <row r="23" spans="1:10" ht="12.75">
      <c r="A23" s="80" t="s">
        <v>17</v>
      </c>
      <c r="B23" s="102">
        <f t="shared" si="0"/>
        <v>0</v>
      </c>
      <c r="C23" s="168"/>
      <c r="D23" s="168">
        <f ca="1" t="shared" si="1"/>
        <v>0</v>
      </c>
      <c r="E23" s="168">
        <f ca="1" t="shared" si="2"/>
        <v>0</v>
      </c>
      <c r="F23" s="168">
        <f ca="1" t="shared" si="3"/>
        <v>0</v>
      </c>
      <c r="G23" s="168">
        <f ca="1" t="shared" si="4"/>
        <v>0</v>
      </c>
      <c r="H23" s="168">
        <f ca="1" t="shared" si="5"/>
        <v>0</v>
      </c>
      <c r="I23" s="168">
        <f ca="1" t="shared" si="6"/>
        <v>0</v>
      </c>
      <c r="J23" s="168">
        <f ca="1" t="shared" si="7"/>
        <v>0</v>
      </c>
    </row>
    <row r="24" spans="1:10" ht="12.75">
      <c r="A24" s="80" t="s">
        <v>23</v>
      </c>
      <c r="B24" s="102">
        <f t="shared" si="0"/>
        <v>0</v>
      </c>
      <c r="C24" s="168"/>
      <c r="D24" s="168">
        <f ca="1" t="shared" si="1"/>
        <v>0</v>
      </c>
      <c r="E24" s="168">
        <f ca="1" t="shared" si="2"/>
        <v>0</v>
      </c>
      <c r="F24" s="168">
        <f ca="1" t="shared" si="3"/>
        <v>0</v>
      </c>
      <c r="G24" s="168">
        <f ca="1" t="shared" si="4"/>
        <v>0</v>
      </c>
      <c r="H24" s="168">
        <f ca="1" t="shared" si="5"/>
        <v>0</v>
      </c>
      <c r="I24" s="168">
        <f ca="1" t="shared" si="6"/>
        <v>0</v>
      </c>
      <c r="J24" s="168">
        <f ca="1" t="shared" si="7"/>
        <v>0</v>
      </c>
    </row>
    <row r="25" spans="1:12" ht="14.25">
      <c r="A25" s="84" t="s">
        <v>70</v>
      </c>
      <c r="B25" s="107">
        <f>SUM(B2:B24)</f>
        <v>278</v>
      </c>
      <c r="C25" s="107">
        <f aca="true" t="shared" si="8" ref="C25:J25">SUM(C2:C24)</f>
        <v>42</v>
      </c>
      <c r="D25" s="107">
        <f t="shared" si="8"/>
        <v>15</v>
      </c>
      <c r="E25" s="107">
        <f t="shared" si="8"/>
        <v>9</v>
      </c>
      <c r="F25" s="107">
        <f t="shared" si="8"/>
        <v>39</v>
      </c>
      <c r="G25" s="107">
        <f t="shared" si="8"/>
        <v>59</v>
      </c>
      <c r="H25" s="107">
        <f t="shared" si="8"/>
        <v>46</v>
      </c>
      <c r="I25" s="107">
        <f t="shared" si="8"/>
        <v>48</v>
      </c>
      <c r="J25" s="108">
        <f t="shared" si="8"/>
        <v>20</v>
      </c>
      <c r="K25" s="82"/>
      <c r="L25" s="83"/>
    </row>
    <row r="28" spans="1:7" ht="15">
      <c r="A28" s="187" t="s">
        <v>125</v>
      </c>
      <c r="B28" s="187"/>
      <c r="C28" s="189" t="e">
        <f>B25/Отчет!G9</f>
        <v>#DIV/0!</v>
      </c>
      <c r="D28" s="182"/>
      <c r="E28" s="208" t="s">
        <v>128</v>
      </c>
      <c r="F28" s="182"/>
      <c r="G28" s="183"/>
    </row>
    <row r="29" spans="1:7" ht="12.75">
      <c r="A29" s="223" t="s">
        <v>122</v>
      </c>
      <c r="B29" s="188" t="s">
        <v>104</v>
      </c>
      <c r="C29" s="189" t="e">
        <f>C25/Отчет!M9</f>
        <v>#DIV/0!</v>
      </c>
      <c r="D29" s="184"/>
      <c r="E29" s="184"/>
      <c r="F29" s="184"/>
      <c r="G29" s="185"/>
    </row>
    <row r="30" spans="1:7" ht="12.75">
      <c r="A30" s="223"/>
      <c r="B30" s="188" t="s">
        <v>31</v>
      </c>
      <c r="C30" s="190" t="e">
        <f>D25/Отчет!R9</f>
        <v>#DIV/0!</v>
      </c>
      <c r="D30" s="186"/>
      <c r="E30" s="186" t="s">
        <v>127</v>
      </c>
      <c r="F30" s="186"/>
      <c r="G30" s="185"/>
    </row>
    <row r="31" spans="1:7" ht="12.75">
      <c r="A31" s="223"/>
      <c r="B31" s="188" t="s">
        <v>32</v>
      </c>
      <c r="C31" s="190" t="e">
        <f>E25/Отчет!W9</f>
        <v>#DIV/0!</v>
      </c>
      <c r="D31" s="186"/>
      <c r="E31" s="186"/>
      <c r="F31" s="186"/>
      <c r="G31" s="185"/>
    </row>
    <row r="32" spans="1:7" ht="12.75">
      <c r="A32" s="223"/>
      <c r="B32" s="188" t="s">
        <v>33</v>
      </c>
      <c r="C32" s="190" t="e">
        <f>F25/Отчет!AB9</f>
        <v>#DIV/0!</v>
      </c>
      <c r="D32" s="186"/>
      <c r="E32" s="186"/>
      <c r="F32" s="186"/>
      <c r="G32" s="185"/>
    </row>
    <row r="33" spans="1:7" ht="12.75">
      <c r="A33" s="223"/>
      <c r="B33" s="188" t="s">
        <v>34</v>
      </c>
      <c r="C33" s="190" t="e">
        <f>G25/Отчет!AG9</f>
        <v>#DIV/0!</v>
      </c>
      <c r="D33" s="186"/>
      <c r="E33" s="186"/>
      <c r="F33" s="186"/>
      <c r="G33" s="185"/>
    </row>
    <row r="34" spans="1:7" ht="12.75">
      <c r="A34" s="223"/>
      <c r="B34" s="188" t="s">
        <v>35</v>
      </c>
      <c r="C34" s="190" t="e">
        <f>H25/Отчет!AL9</f>
        <v>#DIV/0!</v>
      </c>
      <c r="D34" s="186"/>
      <c r="E34" s="186"/>
      <c r="F34" s="186"/>
      <c r="G34" s="185"/>
    </row>
    <row r="35" spans="1:7" ht="12.75">
      <c r="A35" s="223"/>
      <c r="B35" s="188" t="s">
        <v>36</v>
      </c>
      <c r="C35" s="189" t="e">
        <f>I25/Отчет!AQ9</f>
        <v>#DIV/0!</v>
      </c>
      <c r="D35" s="184"/>
      <c r="E35" s="184"/>
      <c r="F35" s="184"/>
      <c r="G35" s="185"/>
    </row>
    <row r="36" spans="1:7" ht="12.75">
      <c r="A36" s="223"/>
      <c r="B36" s="188" t="s">
        <v>37</v>
      </c>
      <c r="C36" s="189" t="e">
        <f>J25/Отчет!AV9</f>
        <v>#DIV/0!</v>
      </c>
      <c r="D36" s="184"/>
      <c r="E36" s="184"/>
      <c r="F36" s="184"/>
      <c r="G36" s="185"/>
    </row>
    <row r="37" spans="1:7" ht="30.75" customHeight="1">
      <c r="A37" s="224" t="s">
        <v>126</v>
      </c>
      <c r="B37" s="225"/>
      <c r="C37" s="189">
        <f>(Отчет!F36+Отчет!G36)/B25</f>
        <v>0.14388489208633093</v>
      </c>
      <c r="D37" s="182"/>
      <c r="E37" s="182"/>
      <c r="F37" s="182"/>
      <c r="G37" s="183"/>
    </row>
    <row r="38" spans="1:7" ht="12.75">
      <c r="A38" s="223" t="s">
        <v>122</v>
      </c>
      <c r="B38" s="188" t="s">
        <v>104</v>
      </c>
      <c r="C38" s="189">
        <f>(Отчет!K36+Отчет!L36)/C25</f>
        <v>0</v>
      </c>
      <c r="D38" s="184"/>
      <c r="E38" s="184"/>
      <c r="F38" s="184"/>
      <c r="G38" s="185"/>
    </row>
    <row r="39" spans="1:7" ht="12.75">
      <c r="A39" s="223"/>
      <c r="B39" s="188" t="s">
        <v>31</v>
      </c>
      <c r="C39" s="189">
        <f>(Отчет!P36+Отчет!Q36)/D25</f>
        <v>0.2</v>
      </c>
      <c r="D39" s="184"/>
      <c r="E39" s="184"/>
      <c r="F39" s="184"/>
      <c r="G39" s="185"/>
    </row>
    <row r="40" spans="1:7" ht="12.75">
      <c r="A40" s="223"/>
      <c r="B40" s="188" t="s">
        <v>32</v>
      </c>
      <c r="C40" s="189">
        <f>(Отчет!U36+Отчет!V36)/E25</f>
        <v>0.1111111111111111</v>
      </c>
      <c r="D40" s="184"/>
      <c r="E40" s="184"/>
      <c r="F40" s="184"/>
      <c r="G40" s="185"/>
    </row>
    <row r="41" spans="1:7" ht="12.75">
      <c r="A41" s="223"/>
      <c r="B41" s="188" t="s">
        <v>33</v>
      </c>
      <c r="C41" s="189">
        <f>(Отчет!Z36+Отчет!AA36)/F25</f>
        <v>0.1794871794871795</v>
      </c>
      <c r="D41" s="184"/>
      <c r="E41" s="184"/>
      <c r="F41" s="184"/>
      <c r="G41" s="185"/>
    </row>
    <row r="42" spans="1:7" ht="12.75">
      <c r="A42" s="223"/>
      <c r="B42" s="188" t="s">
        <v>34</v>
      </c>
      <c r="C42" s="189">
        <f>(Отчет!AE36+Отчет!AF36)/G25</f>
        <v>0.1694915254237288</v>
      </c>
      <c r="D42" s="184"/>
      <c r="E42" s="184"/>
      <c r="F42" s="184"/>
      <c r="G42" s="185"/>
    </row>
    <row r="43" spans="1:7" ht="12.75">
      <c r="A43" s="223"/>
      <c r="B43" s="188" t="s">
        <v>35</v>
      </c>
      <c r="C43" s="189">
        <f>(Отчет!AJ36+Отчет!AK36)/H25</f>
        <v>0.15217391304347827</v>
      </c>
      <c r="D43" s="184"/>
      <c r="E43" s="184"/>
      <c r="F43" s="184"/>
      <c r="G43" s="185"/>
    </row>
    <row r="44" spans="1:7" ht="12.75">
      <c r="A44" s="223"/>
      <c r="B44" s="188" t="s">
        <v>36</v>
      </c>
      <c r="C44" s="189">
        <f>(Отчет!AO36+Отчет!AP36)/I25</f>
        <v>0.14583333333333334</v>
      </c>
      <c r="D44" s="184"/>
      <c r="E44" s="184"/>
      <c r="F44" s="184"/>
      <c r="G44" s="185"/>
    </row>
    <row r="45" spans="1:7" ht="12.75">
      <c r="A45" s="223"/>
      <c r="B45" s="188" t="s">
        <v>37</v>
      </c>
      <c r="C45" s="189">
        <f>(Отчет!AT36+Отчет!AU36)/J25</f>
        <v>0.25</v>
      </c>
      <c r="D45" s="184"/>
      <c r="E45" s="184"/>
      <c r="F45" s="184"/>
      <c r="G45" s="185"/>
    </row>
  </sheetData>
  <sheetProtection password="DE6B" sheet="1" formatCells="0" formatColumns="0" formatRows="0" sort="0"/>
  <protectedRanges>
    <protectedRange password="E4D7" sqref="A28:G45" name="Диапазон1"/>
  </protectedRanges>
  <mergeCells count="3">
    <mergeCell ref="A29:A36"/>
    <mergeCell ref="A38:A45"/>
    <mergeCell ref="A37:B37"/>
  </mergeCells>
  <conditionalFormatting sqref="G37:G45">
    <cfRule type="cellIs" priority="1" dxfId="7" operator="greaterThan" stopIfTrue="1">
      <formula>0.3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9.25390625" style="72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0.37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54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27"/>
      <c r="B2" s="27"/>
      <c r="C2" s="27"/>
      <c r="D2" s="27"/>
      <c r="E2" s="6"/>
      <c r="F2" s="14"/>
      <c r="G2" s="3"/>
      <c r="H2" s="3"/>
      <c r="I2" s="14"/>
      <c r="J2" s="5"/>
      <c r="K2" s="28"/>
      <c r="L2" s="4" t="e">
        <f aca="true" t="shared" si="0" ref="L2:L10">J2/K2</f>
        <v>#DIV/0!</v>
      </c>
      <c r="M2" s="45"/>
      <c r="N2" s="27"/>
      <c r="O2" s="27" t="s">
        <v>56</v>
      </c>
      <c r="P2" s="181"/>
    </row>
    <row r="3" spans="1:16" ht="12.75">
      <c r="A3" s="27"/>
      <c r="B3" s="27"/>
      <c r="C3" s="27"/>
      <c r="D3" s="27"/>
      <c r="E3" s="6"/>
      <c r="F3" s="14"/>
      <c r="G3" s="3"/>
      <c r="H3" s="3"/>
      <c r="I3" s="14"/>
      <c r="J3" s="5"/>
      <c r="K3" s="28"/>
      <c r="L3" s="4" t="e">
        <f t="shared" si="0"/>
        <v>#DIV/0!</v>
      </c>
      <c r="M3" s="45"/>
      <c r="N3" s="27"/>
      <c r="O3" s="27" t="s">
        <v>56</v>
      </c>
      <c r="P3" s="27"/>
    </row>
    <row r="4" spans="1:16" ht="12.75">
      <c r="A4" s="27"/>
      <c r="B4" s="27"/>
      <c r="C4" s="27"/>
      <c r="D4" s="27"/>
      <c r="E4" s="6"/>
      <c r="F4" s="14"/>
      <c r="G4" s="3"/>
      <c r="H4" s="3"/>
      <c r="I4" s="14"/>
      <c r="J4" s="5"/>
      <c r="K4" s="28"/>
      <c r="L4" s="4" t="e">
        <f t="shared" si="0"/>
        <v>#DIV/0!</v>
      </c>
      <c r="M4" s="45"/>
      <c r="N4" s="27"/>
      <c r="O4" s="27" t="s">
        <v>56</v>
      </c>
      <c r="P4" s="27"/>
    </row>
    <row r="5" spans="1:16" ht="12.75">
      <c r="A5" s="27"/>
      <c r="B5" s="27"/>
      <c r="C5" s="27"/>
      <c r="D5" s="27"/>
      <c r="E5" s="6"/>
      <c r="F5" s="14"/>
      <c r="G5" s="3"/>
      <c r="H5" s="3"/>
      <c r="I5" s="14"/>
      <c r="J5" s="5"/>
      <c r="K5" s="28"/>
      <c r="L5" s="4" t="e">
        <f t="shared" si="0"/>
        <v>#DIV/0!</v>
      </c>
      <c r="M5" s="45"/>
      <c r="N5" s="27"/>
      <c r="O5" s="27" t="s">
        <v>56</v>
      </c>
      <c r="P5" s="27"/>
    </row>
    <row r="6" spans="1:16" ht="12.75">
      <c r="A6" s="27"/>
      <c r="B6" s="27"/>
      <c r="C6" s="27"/>
      <c r="D6" s="27"/>
      <c r="E6" s="6"/>
      <c r="F6" s="14"/>
      <c r="G6" s="3"/>
      <c r="H6" s="3"/>
      <c r="I6" s="14"/>
      <c r="J6" s="5"/>
      <c r="K6" s="28"/>
      <c r="L6" s="4" t="e">
        <f t="shared" si="0"/>
        <v>#DIV/0!</v>
      </c>
      <c r="M6" s="45"/>
      <c r="N6" s="27"/>
      <c r="O6" s="27" t="s">
        <v>56</v>
      </c>
      <c r="P6" s="27"/>
    </row>
    <row r="7" spans="1:16" ht="12.75">
      <c r="A7" s="27"/>
      <c r="B7" s="27"/>
      <c r="C7" s="27"/>
      <c r="D7" s="27"/>
      <c r="E7" s="6"/>
      <c r="F7" s="14"/>
      <c r="G7" s="3"/>
      <c r="H7" s="3"/>
      <c r="I7" s="14"/>
      <c r="J7" s="5"/>
      <c r="K7" s="28"/>
      <c r="L7" s="4" t="e">
        <f t="shared" si="0"/>
        <v>#DIV/0!</v>
      </c>
      <c r="M7" s="45"/>
      <c r="N7" s="27"/>
      <c r="O7" s="27" t="s">
        <v>56</v>
      </c>
      <c r="P7" s="27"/>
    </row>
    <row r="8" spans="1:16" ht="12.75">
      <c r="A8" s="27"/>
      <c r="B8" s="27"/>
      <c r="C8" s="27"/>
      <c r="D8" s="27"/>
      <c r="E8" s="6"/>
      <c r="F8" s="14"/>
      <c r="G8" s="3"/>
      <c r="H8" s="3"/>
      <c r="I8" s="14"/>
      <c r="J8" s="5"/>
      <c r="K8" s="28"/>
      <c r="L8" s="4" t="e">
        <f t="shared" si="0"/>
        <v>#DIV/0!</v>
      </c>
      <c r="M8" s="45"/>
      <c r="N8" s="27"/>
      <c r="O8" s="27" t="s">
        <v>56</v>
      </c>
      <c r="P8" s="181"/>
    </row>
    <row r="9" spans="1:16" ht="12.75">
      <c r="A9" s="27"/>
      <c r="B9" s="27"/>
      <c r="C9" s="27"/>
      <c r="D9" s="27"/>
      <c r="E9" s="6"/>
      <c r="F9" s="14"/>
      <c r="G9" s="3"/>
      <c r="H9" s="3"/>
      <c r="I9" s="14"/>
      <c r="J9" s="5"/>
      <c r="K9" s="28"/>
      <c r="L9" s="4" t="e">
        <f t="shared" si="0"/>
        <v>#DIV/0!</v>
      </c>
      <c r="M9" s="45"/>
      <c r="N9" s="27"/>
      <c r="O9" s="27" t="s">
        <v>56</v>
      </c>
      <c r="P9" s="27"/>
    </row>
    <row r="10" spans="1:16" ht="12.75">
      <c r="A10" s="27"/>
      <c r="B10" s="27"/>
      <c r="C10" s="27"/>
      <c r="D10" s="27"/>
      <c r="E10" s="6"/>
      <c r="F10" s="14"/>
      <c r="G10" s="3"/>
      <c r="H10" s="3"/>
      <c r="I10" s="14"/>
      <c r="J10" s="5"/>
      <c r="K10" s="28"/>
      <c r="L10" s="4" t="e">
        <f t="shared" si="0"/>
        <v>#DIV/0!</v>
      </c>
      <c r="M10" s="45"/>
      <c r="N10" s="27"/>
      <c r="O10" s="27" t="s">
        <v>56</v>
      </c>
      <c r="P10" s="27"/>
    </row>
    <row r="11" spans="1:16" ht="12.75">
      <c r="A11" s="27"/>
      <c r="B11" s="27"/>
      <c r="C11" s="27"/>
      <c r="D11" s="27"/>
      <c r="E11" s="6"/>
      <c r="F11" s="14"/>
      <c r="G11" s="3"/>
      <c r="H11" s="3"/>
      <c r="I11" s="14"/>
      <c r="J11" s="5"/>
      <c r="K11" s="28"/>
      <c r="L11" s="4" t="e">
        <f aca="true" t="shared" si="1" ref="L11:L20">J11/K11</f>
        <v>#DIV/0!</v>
      </c>
      <c r="M11" s="45"/>
      <c r="N11" s="27"/>
      <c r="O11" s="27" t="s">
        <v>56</v>
      </c>
      <c r="P11" s="27"/>
    </row>
    <row r="12" spans="1:16" ht="12.75">
      <c r="A12" s="27"/>
      <c r="B12" s="27"/>
      <c r="C12" s="27"/>
      <c r="D12" s="27"/>
      <c r="E12" s="6"/>
      <c r="F12" s="14"/>
      <c r="G12" s="3"/>
      <c r="H12" s="3"/>
      <c r="I12" s="14"/>
      <c r="J12" s="5"/>
      <c r="K12" s="28"/>
      <c r="L12" s="4" t="e">
        <f t="shared" si="1"/>
        <v>#DIV/0!</v>
      </c>
      <c r="M12" s="45"/>
      <c r="N12" s="27"/>
      <c r="O12" s="27" t="s">
        <v>56</v>
      </c>
      <c r="P12" s="27"/>
    </row>
    <row r="13" spans="1:16" ht="12.75">
      <c r="A13" s="27"/>
      <c r="B13" s="27"/>
      <c r="C13" s="27"/>
      <c r="D13" s="27"/>
      <c r="E13" s="6"/>
      <c r="F13" s="14"/>
      <c r="G13" s="3"/>
      <c r="H13" s="3"/>
      <c r="I13" s="14"/>
      <c r="J13" s="5"/>
      <c r="K13" s="28"/>
      <c r="L13" s="4" t="e">
        <f t="shared" si="1"/>
        <v>#DIV/0!</v>
      </c>
      <c r="M13" s="45"/>
      <c r="N13" s="27"/>
      <c r="O13" s="27" t="s">
        <v>56</v>
      </c>
      <c r="P13" s="27"/>
    </row>
    <row r="14" spans="1:16" ht="12.75">
      <c r="A14" s="27"/>
      <c r="B14" s="27"/>
      <c r="C14" s="27"/>
      <c r="D14" s="27"/>
      <c r="E14" s="6"/>
      <c r="F14" s="14"/>
      <c r="G14" s="3"/>
      <c r="H14" s="3"/>
      <c r="I14" s="14"/>
      <c r="J14" s="5"/>
      <c r="K14" s="28"/>
      <c r="L14" s="4" t="e">
        <f t="shared" si="1"/>
        <v>#DIV/0!</v>
      </c>
      <c r="M14" s="45"/>
      <c r="N14" s="27"/>
      <c r="O14" s="27" t="s">
        <v>56</v>
      </c>
      <c r="P14" s="27"/>
    </row>
    <row r="15" spans="1:16" ht="12.75">
      <c r="A15" s="27"/>
      <c r="B15" s="27"/>
      <c r="C15" s="27"/>
      <c r="D15" s="27"/>
      <c r="E15" s="6"/>
      <c r="F15" s="14"/>
      <c r="G15" s="3"/>
      <c r="H15" s="3"/>
      <c r="I15" s="14"/>
      <c r="J15" s="5"/>
      <c r="K15" s="28"/>
      <c r="L15" s="4" t="e">
        <f t="shared" si="1"/>
        <v>#DIV/0!</v>
      </c>
      <c r="M15" s="45"/>
      <c r="N15" s="27"/>
      <c r="O15" s="27" t="s">
        <v>56</v>
      </c>
      <c r="P15" s="27"/>
    </row>
    <row r="16" spans="1:16" ht="12.75">
      <c r="A16" s="27"/>
      <c r="B16" s="27"/>
      <c r="C16" s="27"/>
      <c r="D16" s="27"/>
      <c r="E16" s="6"/>
      <c r="F16" s="14"/>
      <c r="G16" s="3"/>
      <c r="H16" s="3"/>
      <c r="I16" s="14"/>
      <c r="J16" s="5"/>
      <c r="K16" s="28"/>
      <c r="L16" s="4" t="e">
        <f t="shared" si="1"/>
        <v>#DIV/0!</v>
      </c>
      <c r="M16" s="45"/>
      <c r="N16" s="27"/>
      <c r="O16" s="27" t="s">
        <v>56</v>
      </c>
      <c r="P16" s="27"/>
    </row>
    <row r="17" spans="1:16" ht="12.75">
      <c r="A17" s="27"/>
      <c r="B17" s="27"/>
      <c r="C17" s="27"/>
      <c r="D17" s="27"/>
      <c r="E17" s="6"/>
      <c r="F17" s="14"/>
      <c r="G17" s="3"/>
      <c r="H17" s="3"/>
      <c r="I17" s="14"/>
      <c r="J17" s="5"/>
      <c r="K17" s="28"/>
      <c r="L17" s="4" t="e">
        <f t="shared" si="1"/>
        <v>#DIV/0!</v>
      </c>
      <c r="M17" s="45"/>
      <c r="N17" s="27"/>
      <c r="O17" s="27" t="s">
        <v>56</v>
      </c>
      <c r="P17" s="27"/>
    </row>
    <row r="18" spans="1:16" ht="12.75">
      <c r="A18" s="27"/>
      <c r="B18" s="27"/>
      <c r="C18" s="27"/>
      <c r="D18" s="27"/>
      <c r="E18" s="6"/>
      <c r="F18" s="14"/>
      <c r="G18" s="3"/>
      <c r="H18" s="3"/>
      <c r="I18" s="14"/>
      <c r="J18" s="5"/>
      <c r="K18" s="28"/>
      <c r="L18" s="4" t="e">
        <f t="shared" si="1"/>
        <v>#DIV/0!</v>
      </c>
      <c r="M18" s="45"/>
      <c r="N18" s="27"/>
      <c r="O18" s="27" t="s">
        <v>56</v>
      </c>
      <c r="P18" s="27"/>
    </row>
    <row r="19" spans="1:16" ht="12.75">
      <c r="A19" s="131"/>
      <c r="B19" s="131"/>
      <c r="C19" s="131"/>
      <c r="D19" s="131"/>
      <c r="E19" s="138"/>
      <c r="F19" s="149"/>
      <c r="G19" s="132"/>
      <c r="H19" s="132"/>
      <c r="I19" s="149"/>
      <c r="J19" s="134"/>
      <c r="K19" s="133"/>
      <c r="L19" s="139" t="e">
        <f t="shared" si="1"/>
        <v>#DIV/0!</v>
      </c>
      <c r="M19" s="137"/>
      <c r="N19" s="27"/>
      <c r="O19" s="131" t="s">
        <v>56</v>
      </c>
      <c r="P19" s="27"/>
    </row>
    <row r="20" spans="1:16" ht="12.75">
      <c r="A20" s="27"/>
      <c r="B20" s="27"/>
      <c r="C20" s="27"/>
      <c r="D20" s="27"/>
      <c r="E20" s="6"/>
      <c r="F20" s="14"/>
      <c r="G20" s="3"/>
      <c r="H20" s="3"/>
      <c r="I20" s="14"/>
      <c r="J20" s="5"/>
      <c r="K20" s="28"/>
      <c r="L20" s="4" t="e">
        <f t="shared" si="1"/>
        <v>#DIV/0!</v>
      </c>
      <c r="M20" s="3"/>
      <c r="N20" s="27"/>
      <c r="O20" s="27" t="s">
        <v>56</v>
      </c>
      <c r="P20" s="27"/>
    </row>
    <row r="21" spans="1:15" ht="12.75">
      <c r="A21" s="31"/>
      <c r="B21" s="31"/>
      <c r="C21" s="31"/>
      <c r="D21" s="31"/>
      <c r="E21" s="88"/>
      <c r="F21" s="93"/>
      <c r="G21" s="87"/>
      <c r="H21" s="87"/>
      <c r="I21" s="93"/>
      <c r="J21" s="63"/>
      <c r="K21" s="64"/>
      <c r="L21" s="89"/>
      <c r="M21" s="87"/>
      <c r="N21" s="31"/>
      <c r="O21" s="31"/>
    </row>
    <row r="22" spans="1:15" ht="12.75">
      <c r="A22" s="31"/>
      <c r="B22" s="31"/>
      <c r="C22" s="31"/>
      <c r="D22" s="31"/>
      <c r="E22" s="88"/>
      <c r="F22" s="93"/>
      <c r="G22" s="87"/>
      <c r="H22" s="87"/>
      <c r="I22" s="93"/>
      <c r="J22" s="63"/>
      <c r="K22" s="64"/>
      <c r="L22" s="89"/>
      <c r="M22" s="87"/>
      <c r="N22" s="31"/>
      <c r="O22" s="31"/>
    </row>
    <row r="23" spans="1:15" ht="12.75">
      <c r="A23" s="31"/>
      <c r="B23" s="31"/>
      <c r="C23" s="31"/>
      <c r="D23" s="31"/>
      <c r="E23" s="88"/>
      <c r="F23" s="93"/>
      <c r="G23" s="87"/>
      <c r="H23" s="87"/>
      <c r="I23" s="93"/>
      <c r="J23" s="63"/>
      <c r="K23" s="64"/>
      <c r="L23" s="89"/>
      <c r="M23" s="87"/>
      <c r="N23" s="31"/>
      <c r="O23" s="31"/>
    </row>
    <row r="24" spans="1:15" ht="12.75">
      <c r="A24" s="31"/>
      <c r="B24" s="31"/>
      <c r="C24" s="31"/>
      <c r="D24" s="31"/>
      <c r="E24" s="88"/>
      <c r="F24" s="93"/>
      <c r="G24" s="87"/>
      <c r="H24" s="87"/>
      <c r="I24" s="93"/>
      <c r="J24" s="63"/>
      <c r="K24" s="64"/>
      <c r="L24" s="89"/>
      <c r="M24" s="87"/>
      <c r="N24" s="31"/>
      <c r="O24" s="31"/>
    </row>
    <row r="25" spans="1:15" ht="12.75">
      <c r="A25" s="31"/>
      <c r="B25" s="31"/>
      <c r="C25" s="31"/>
      <c r="D25" s="31"/>
      <c r="E25" s="88"/>
      <c r="F25" s="93"/>
      <c r="G25" s="87"/>
      <c r="H25" s="87"/>
      <c r="I25" s="93"/>
      <c r="J25" s="63"/>
      <c r="K25" s="64"/>
      <c r="L25" s="89"/>
      <c r="M25" s="87"/>
      <c r="N25" s="31"/>
      <c r="O25" s="31"/>
    </row>
    <row r="26" spans="1:15" ht="12.75">
      <c r="A26" s="31"/>
      <c r="B26" s="31"/>
      <c r="C26" s="31"/>
      <c r="D26" s="31"/>
      <c r="E26" s="88"/>
      <c r="F26" s="93"/>
      <c r="G26" s="87"/>
      <c r="H26" s="87"/>
      <c r="I26" s="93"/>
      <c r="J26" s="63"/>
      <c r="K26" s="64"/>
      <c r="L26" s="89"/>
      <c r="M26" s="87"/>
      <c r="N26" s="31"/>
      <c r="O26" s="31"/>
    </row>
    <row r="27" spans="1:15" ht="12.75">
      <c r="A27" s="31"/>
      <c r="B27" s="31"/>
      <c r="C27" s="31"/>
      <c r="D27" s="31"/>
      <c r="E27" s="88"/>
      <c r="F27" s="93"/>
      <c r="G27" s="87"/>
      <c r="H27" s="87"/>
      <c r="I27" s="93"/>
      <c r="J27" s="63"/>
      <c r="K27" s="64"/>
      <c r="L27" s="89"/>
      <c r="M27" s="87"/>
      <c r="N27" s="31"/>
      <c r="O27" s="31"/>
    </row>
    <row r="28" spans="1:15" ht="12.75">
      <c r="A28" s="31"/>
      <c r="B28" s="31"/>
      <c r="C28" s="31"/>
      <c r="D28" s="31"/>
      <c r="E28" s="88"/>
      <c r="F28" s="93"/>
      <c r="G28" s="87"/>
      <c r="H28" s="87"/>
      <c r="I28" s="93"/>
      <c r="J28" s="63"/>
      <c r="K28" s="64"/>
      <c r="L28" s="89"/>
      <c r="M28" s="87"/>
      <c r="N28" s="31"/>
      <c r="O28" s="31"/>
    </row>
    <row r="29" spans="1:15" ht="12.75">
      <c r="A29" s="31"/>
      <c r="B29" s="31"/>
      <c r="C29" s="31"/>
      <c r="D29" s="31"/>
      <c r="E29" s="88"/>
      <c r="F29" s="93"/>
      <c r="G29" s="87"/>
      <c r="H29" s="87"/>
      <c r="I29" s="93"/>
      <c r="J29" s="63"/>
      <c r="K29" s="64"/>
      <c r="L29" s="89"/>
      <c r="M29" s="87"/>
      <c r="N29" s="31"/>
      <c r="O29" s="31"/>
    </row>
    <row r="30" spans="1:15" ht="12.75">
      <c r="A30" s="31"/>
      <c r="B30" s="31"/>
      <c r="C30" s="31"/>
      <c r="D30" s="31"/>
      <c r="E30" s="88"/>
      <c r="F30" s="93"/>
      <c r="G30" s="87"/>
      <c r="H30" s="87"/>
      <c r="I30" s="93"/>
      <c r="J30" s="63"/>
      <c r="K30" s="64"/>
      <c r="L30" s="89"/>
      <c r="M30" s="87"/>
      <c r="N30" s="31"/>
      <c r="O30" s="31"/>
    </row>
    <row r="31" spans="1:15" ht="12.75">
      <c r="A31" s="31"/>
      <c r="B31" s="31"/>
      <c r="C31" s="31"/>
      <c r="D31" s="31"/>
      <c r="E31" s="88"/>
      <c r="F31" s="93"/>
      <c r="G31" s="87"/>
      <c r="H31" s="87"/>
      <c r="I31" s="93"/>
      <c r="J31" s="63"/>
      <c r="K31" s="64"/>
      <c r="L31" s="89"/>
      <c r="M31" s="87"/>
      <c r="N31" s="31"/>
      <c r="O31" s="31"/>
    </row>
    <row r="32" spans="1:15" ht="12.75">
      <c r="A32" s="31"/>
      <c r="B32" s="31"/>
      <c r="C32" s="31"/>
      <c r="D32" s="31"/>
      <c r="E32" s="88"/>
      <c r="F32" s="93"/>
      <c r="G32" s="87"/>
      <c r="H32" s="87"/>
      <c r="I32" s="93"/>
      <c r="J32" s="63"/>
      <c r="K32" s="64"/>
      <c r="L32" s="89"/>
      <c r="M32" s="87"/>
      <c r="N32" s="31"/>
      <c r="O32" s="31"/>
    </row>
    <row r="33" spans="1:15" ht="12.75">
      <c r="A33" s="31"/>
      <c r="B33" s="31"/>
      <c r="C33" s="31"/>
      <c r="D33" s="31"/>
      <c r="E33" s="88"/>
      <c r="F33" s="93"/>
      <c r="G33" s="87"/>
      <c r="H33" s="87"/>
      <c r="I33" s="93"/>
      <c r="J33" s="63"/>
      <c r="K33" s="64"/>
      <c r="L33" s="89"/>
      <c r="M33" s="87"/>
      <c r="N33" s="31"/>
      <c r="O33" s="31"/>
    </row>
    <row r="34" spans="3:15" ht="12.75">
      <c r="C34" s="31"/>
      <c r="D34" s="31"/>
      <c r="E34" s="88"/>
      <c r="F34" s="93"/>
      <c r="G34" s="87"/>
      <c r="H34" s="87"/>
      <c r="I34" s="93"/>
      <c r="J34" s="63"/>
      <c r="K34" s="64"/>
      <c r="L34" s="89"/>
      <c r="M34" s="87"/>
      <c r="N34" s="31"/>
      <c r="O34" s="31"/>
    </row>
    <row r="35" spans="3:15" ht="12.75">
      <c r="C35" s="31"/>
      <c r="D35" s="31"/>
      <c r="E35" s="88"/>
      <c r="F35" s="93"/>
      <c r="G35" s="87"/>
      <c r="H35" s="87"/>
      <c r="I35" s="93"/>
      <c r="J35" s="63"/>
      <c r="K35" s="64"/>
      <c r="L35" s="89"/>
      <c r="M35" s="87"/>
      <c r="N35" s="31"/>
      <c r="O35" s="31"/>
    </row>
    <row r="36" spans="3:15" ht="12.75">
      <c r="C36" s="31"/>
      <c r="D36" s="31"/>
      <c r="E36" s="88"/>
      <c r="F36" s="93"/>
      <c r="G36" s="87"/>
      <c r="H36" s="87"/>
      <c r="I36" s="93"/>
      <c r="J36" s="63"/>
      <c r="K36" s="64"/>
      <c r="L36" s="89"/>
      <c r="M36" s="87"/>
      <c r="N36" s="31"/>
      <c r="O36" s="31"/>
    </row>
    <row r="37" spans="3:15" ht="12.75">
      <c r="C37" s="31"/>
      <c r="D37" s="31"/>
      <c r="E37" s="88"/>
      <c r="F37" s="93"/>
      <c r="G37" s="87"/>
      <c r="H37" s="87"/>
      <c r="I37" s="93"/>
      <c r="J37" s="63"/>
      <c r="K37" s="64"/>
      <c r="L37" s="89"/>
      <c r="M37" s="87"/>
      <c r="N37" s="31"/>
      <c r="O37" s="31"/>
    </row>
    <row r="38" spans="3:15" ht="12.75">
      <c r="C38" s="31"/>
      <c r="D38" s="31"/>
      <c r="E38" s="88"/>
      <c r="F38" s="93"/>
      <c r="G38" s="87"/>
      <c r="H38" s="87"/>
      <c r="I38" s="93"/>
      <c r="J38" s="63"/>
      <c r="K38" s="64"/>
      <c r="L38" s="89"/>
      <c r="M38" s="87"/>
      <c r="N38" s="31"/>
      <c r="O38" s="31"/>
    </row>
    <row r="39" spans="3:15" ht="12.75">
      <c r="C39" s="31"/>
      <c r="D39" s="31"/>
      <c r="E39" s="88"/>
      <c r="F39" s="93"/>
      <c r="G39" s="87"/>
      <c r="H39" s="87"/>
      <c r="I39" s="93"/>
      <c r="J39" s="63"/>
      <c r="K39" s="64"/>
      <c r="L39" s="89"/>
      <c r="M39" s="87"/>
      <c r="N39" s="31"/>
      <c r="O39" s="31"/>
    </row>
    <row r="40" spans="3:15" ht="12.75">
      <c r="C40" s="31"/>
      <c r="D40" s="31"/>
      <c r="E40" s="88"/>
      <c r="F40" s="93"/>
      <c r="G40" s="87"/>
      <c r="H40" s="87"/>
      <c r="I40" s="93"/>
      <c r="J40" s="63"/>
      <c r="K40" s="64"/>
      <c r="L40" s="89"/>
      <c r="M40" s="87"/>
      <c r="N40" s="31"/>
      <c r="O40" s="31"/>
    </row>
    <row r="41" spans="3:15" ht="12.75">
      <c r="C41" s="31"/>
      <c r="D41" s="31"/>
      <c r="E41" s="88"/>
      <c r="F41" s="93"/>
      <c r="G41" s="87"/>
      <c r="H41" s="87"/>
      <c r="I41" s="93"/>
      <c r="J41" s="63"/>
      <c r="K41" s="64"/>
      <c r="L41" s="89"/>
      <c r="M41" s="87"/>
      <c r="N41" s="31"/>
      <c r="O41" s="31"/>
    </row>
    <row r="42" spans="3:15" ht="12.75">
      <c r="C42" s="31"/>
      <c r="D42" s="31"/>
      <c r="E42" s="88"/>
      <c r="F42" s="93"/>
      <c r="G42" s="87"/>
      <c r="H42" s="87"/>
      <c r="I42" s="93"/>
      <c r="J42" s="63"/>
      <c r="K42" s="64"/>
      <c r="L42" s="89"/>
      <c r="M42" s="87"/>
      <c r="N42" s="31"/>
      <c r="O42" s="31"/>
    </row>
    <row r="43" spans="3:15" ht="12.75">
      <c r="C43" s="31"/>
      <c r="D43" s="31"/>
      <c r="E43" s="88"/>
      <c r="F43" s="93"/>
      <c r="G43" s="87"/>
      <c r="H43" s="87"/>
      <c r="I43" s="93"/>
      <c r="J43" s="63"/>
      <c r="K43" s="64"/>
      <c r="L43" s="89"/>
      <c r="M43" s="87"/>
      <c r="N43" s="31"/>
      <c r="O43" s="31"/>
    </row>
    <row r="44" spans="3:15" ht="12.75">
      <c r="C44" s="31"/>
      <c r="D44" s="31"/>
      <c r="E44" s="88"/>
      <c r="F44" s="93"/>
      <c r="G44" s="87"/>
      <c r="H44" s="87"/>
      <c r="I44" s="93"/>
      <c r="J44" s="63"/>
      <c r="K44" s="64"/>
      <c r="L44" s="89"/>
      <c r="M44" s="87"/>
      <c r="N44" s="31"/>
      <c r="O44" s="31"/>
    </row>
    <row r="45" spans="3:15" ht="12.75">
      <c r="C45" s="31"/>
      <c r="D45" s="31"/>
      <c r="E45" s="88"/>
      <c r="F45" s="93"/>
      <c r="G45" s="87"/>
      <c r="H45" s="87"/>
      <c r="I45" s="93"/>
      <c r="J45" s="63"/>
      <c r="K45" s="64"/>
      <c r="L45" s="89"/>
      <c r="M45" s="87"/>
      <c r="N45" s="31"/>
      <c r="O45" s="31"/>
    </row>
    <row r="46" spans="3:15" ht="12.75">
      <c r="C46" s="31"/>
      <c r="D46" s="31"/>
      <c r="E46" s="88"/>
      <c r="F46" s="93"/>
      <c r="G46" s="87"/>
      <c r="H46" s="87"/>
      <c r="I46" s="93"/>
      <c r="J46" s="63"/>
      <c r="K46" s="64"/>
      <c r="L46" s="89"/>
      <c r="M46" s="87"/>
      <c r="N46" s="31"/>
      <c r="O46" s="31"/>
    </row>
    <row r="47" spans="3:15" ht="12.75">
      <c r="C47" s="31"/>
      <c r="D47" s="31"/>
      <c r="E47" s="88"/>
      <c r="F47" s="93"/>
      <c r="G47" s="87"/>
      <c r="H47" s="87"/>
      <c r="I47" s="93"/>
      <c r="J47" s="63"/>
      <c r="K47" s="64"/>
      <c r="L47" s="89"/>
      <c r="M47" s="87"/>
      <c r="N47" s="31"/>
      <c r="O47" s="31"/>
    </row>
    <row r="48" spans="3:15" ht="12.75">
      <c r="C48" s="31"/>
      <c r="D48" s="31"/>
      <c r="E48" s="88"/>
      <c r="F48" s="93"/>
      <c r="G48" s="87"/>
      <c r="H48" s="87"/>
      <c r="I48" s="93"/>
      <c r="J48" s="63"/>
      <c r="K48" s="64"/>
      <c r="L48" s="89"/>
      <c r="M48" s="87"/>
      <c r="N48" s="31"/>
      <c r="O48" s="31"/>
    </row>
    <row r="49" spans="3:15" ht="12.75">
      <c r="C49" s="31"/>
      <c r="D49" s="31"/>
      <c r="E49" s="88"/>
      <c r="F49" s="93"/>
      <c r="G49" s="87"/>
      <c r="H49" s="87"/>
      <c r="I49" s="93"/>
      <c r="J49" s="63"/>
      <c r="K49" s="64"/>
      <c r="L49" s="89"/>
      <c r="M49" s="87"/>
      <c r="N49" s="31"/>
      <c r="O49" s="31"/>
    </row>
    <row r="50" spans="3:15" ht="12.75">
      <c r="C50" s="31"/>
      <c r="D50" s="31"/>
      <c r="E50" s="88"/>
      <c r="F50" s="93"/>
      <c r="G50" s="87"/>
      <c r="H50" s="87"/>
      <c r="I50" s="93"/>
      <c r="J50" s="63"/>
      <c r="K50" s="64"/>
      <c r="L50" s="89"/>
      <c r="M50" s="87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M2:M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N21:N50">
      <formula1>PONTL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5.37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9.00390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2.00390625" style="22" customWidth="1"/>
    <col min="15" max="15" width="11.003906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 customHeight="1">
      <c r="A2" s="3"/>
      <c r="B2" s="3"/>
      <c r="C2" s="3"/>
      <c r="D2" s="3"/>
      <c r="E2" s="6"/>
      <c r="F2" s="3"/>
      <c r="G2" s="3"/>
      <c r="H2" s="3"/>
      <c r="I2" s="5"/>
      <c r="J2" s="5"/>
      <c r="K2" s="3"/>
      <c r="L2" s="4" t="e">
        <f>J2/K2</f>
        <v>#DIV/0!</v>
      </c>
      <c r="M2" s="45"/>
      <c r="N2" s="27"/>
      <c r="O2" s="27" t="s">
        <v>25</v>
      </c>
      <c r="P2" s="181"/>
    </row>
    <row r="3" spans="1:16" ht="12.75">
      <c r="A3" s="3"/>
      <c r="B3" s="3"/>
      <c r="C3" s="3"/>
      <c r="D3" s="3"/>
      <c r="E3" s="6"/>
      <c r="F3" s="3"/>
      <c r="G3" s="3"/>
      <c r="H3" s="3"/>
      <c r="I3" s="5"/>
      <c r="J3" s="5"/>
      <c r="K3" s="3"/>
      <c r="L3" s="4" t="e">
        <f aca="true" t="shared" si="0" ref="L3:L10">J3/K3</f>
        <v>#DIV/0!</v>
      </c>
      <c r="M3" s="45"/>
      <c r="N3" s="27"/>
      <c r="O3" s="27" t="s">
        <v>25</v>
      </c>
      <c r="P3" s="27"/>
    </row>
    <row r="4" spans="1:16" ht="12.75" customHeight="1">
      <c r="A4" s="3"/>
      <c r="B4" s="3"/>
      <c r="C4" s="3"/>
      <c r="D4" s="3"/>
      <c r="E4" s="6"/>
      <c r="F4" s="3"/>
      <c r="G4" s="3"/>
      <c r="H4" s="3"/>
      <c r="I4" s="5"/>
      <c r="J4" s="5"/>
      <c r="K4" s="3"/>
      <c r="L4" s="4" t="e">
        <f t="shared" si="0"/>
        <v>#DIV/0!</v>
      </c>
      <c r="M4" s="45"/>
      <c r="N4" s="27"/>
      <c r="O4" s="27" t="s">
        <v>25</v>
      </c>
      <c r="P4" s="27"/>
    </row>
    <row r="5" spans="1:16" ht="12.75" customHeight="1">
      <c r="A5" s="3"/>
      <c r="B5" s="23"/>
      <c r="C5" s="23"/>
      <c r="D5" s="23"/>
      <c r="E5" s="6"/>
      <c r="F5" s="3"/>
      <c r="G5" s="23"/>
      <c r="H5" s="23"/>
      <c r="I5" s="5"/>
      <c r="J5" s="23"/>
      <c r="K5" s="23"/>
      <c r="L5" s="4" t="e">
        <f t="shared" si="0"/>
        <v>#DIV/0!</v>
      </c>
      <c r="M5" s="45"/>
      <c r="N5" s="27"/>
      <c r="O5" s="27" t="s">
        <v>25</v>
      </c>
      <c r="P5" s="27"/>
    </row>
    <row r="6" spans="1:16" ht="12.75">
      <c r="A6" s="3"/>
      <c r="B6" s="15"/>
      <c r="C6" s="15"/>
      <c r="D6" s="15"/>
      <c r="E6" s="6"/>
      <c r="F6" s="3"/>
      <c r="G6" s="15"/>
      <c r="H6" s="15"/>
      <c r="I6" s="5"/>
      <c r="J6" s="15"/>
      <c r="K6" s="15"/>
      <c r="L6" s="4" t="e">
        <f t="shared" si="0"/>
        <v>#DIV/0!</v>
      </c>
      <c r="M6" s="45"/>
      <c r="N6" s="27"/>
      <c r="O6" s="27" t="s">
        <v>25</v>
      </c>
      <c r="P6" s="27"/>
    </row>
    <row r="7" spans="1:16" ht="12.75">
      <c r="A7" s="3"/>
      <c r="B7" s="3"/>
      <c r="C7" s="3"/>
      <c r="D7" s="7"/>
      <c r="E7" s="6"/>
      <c r="F7" s="3"/>
      <c r="G7" s="8"/>
      <c r="H7" s="8"/>
      <c r="I7" s="5"/>
      <c r="J7" s="5"/>
      <c r="K7" s="3"/>
      <c r="L7" s="4" t="e">
        <f t="shared" si="0"/>
        <v>#DIV/0!</v>
      </c>
      <c r="M7" s="45"/>
      <c r="N7" s="27"/>
      <c r="O7" s="27" t="s">
        <v>25</v>
      </c>
      <c r="P7" s="27"/>
    </row>
    <row r="8" spans="1:16" ht="12.75" customHeight="1">
      <c r="A8" s="3"/>
      <c r="B8" s="15"/>
      <c r="C8" s="15"/>
      <c r="D8" s="15"/>
      <c r="E8" s="6"/>
      <c r="F8" s="3"/>
      <c r="G8" s="15"/>
      <c r="H8" s="15"/>
      <c r="I8" s="5"/>
      <c r="J8" s="15"/>
      <c r="K8" s="15"/>
      <c r="L8" s="4" t="e">
        <f t="shared" si="0"/>
        <v>#DIV/0!</v>
      </c>
      <c r="M8" s="45"/>
      <c r="N8" s="27"/>
      <c r="O8" s="27" t="s">
        <v>25</v>
      </c>
      <c r="P8" s="181"/>
    </row>
    <row r="9" spans="1:16" ht="12.75">
      <c r="A9" s="3"/>
      <c r="B9" s="23"/>
      <c r="C9" s="23"/>
      <c r="D9" s="23"/>
      <c r="E9" s="6"/>
      <c r="F9" s="3"/>
      <c r="G9" s="23"/>
      <c r="H9" s="23"/>
      <c r="I9" s="5"/>
      <c r="J9" s="23"/>
      <c r="K9" s="23"/>
      <c r="L9" s="4" t="e">
        <f t="shared" si="0"/>
        <v>#DIV/0!</v>
      </c>
      <c r="M9" s="45"/>
      <c r="N9" s="27"/>
      <c r="O9" s="27" t="s">
        <v>25</v>
      </c>
      <c r="P9" s="27"/>
    </row>
    <row r="10" spans="1:16" ht="12.75">
      <c r="A10" s="3"/>
      <c r="B10" s="3"/>
      <c r="C10" s="3"/>
      <c r="D10" s="3"/>
      <c r="E10" s="6"/>
      <c r="F10" s="3"/>
      <c r="G10" s="3"/>
      <c r="H10" s="3"/>
      <c r="I10" s="5"/>
      <c r="J10" s="5"/>
      <c r="K10" s="3"/>
      <c r="L10" s="4" t="e">
        <f t="shared" si="0"/>
        <v>#DIV/0!</v>
      </c>
      <c r="M10" s="45"/>
      <c r="N10" s="27"/>
      <c r="O10" s="27" t="s">
        <v>25</v>
      </c>
      <c r="P10" s="27"/>
    </row>
    <row r="11" spans="1:16" ht="12.75">
      <c r="A11" s="3"/>
      <c r="B11" s="3"/>
      <c r="C11" s="3"/>
      <c r="D11" s="3"/>
      <c r="E11" s="6"/>
      <c r="F11" s="3"/>
      <c r="G11" s="3"/>
      <c r="H11" s="3"/>
      <c r="I11" s="5"/>
      <c r="J11" s="5"/>
      <c r="K11" s="3"/>
      <c r="L11" s="4" t="e">
        <f aca="true" t="shared" si="1" ref="L11:L20">J11/K11</f>
        <v>#DIV/0!</v>
      </c>
      <c r="M11" s="45"/>
      <c r="N11" s="27"/>
      <c r="O11" s="27" t="s">
        <v>25</v>
      </c>
      <c r="P11" s="27"/>
    </row>
    <row r="12" spans="1:16" ht="12.75">
      <c r="A12" s="3"/>
      <c r="B12" s="3"/>
      <c r="C12" s="3"/>
      <c r="D12" s="3"/>
      <c r="E12" s="6"/>
      <c r="F12" s="3"/>
      <c r="G12" s="3"/>
      <c r="H12" s="3"/>
      <c r="I12" s="5"/>
      <c r="J12" s="5"/>
      <c r="K12" s="3"/>
      <c r="L12" s="4" t="e">
        <f t="shared" si="1"/>
        <v>#DIV/0!</v>
      </c>
      <c r="M12" s="45"/>
      <c r="N12" s="27"/>
      <c r="O12" s="27" t="s">
        <v>25</v>
      </c>
      <c r="P12" s="27"/>
    </row>
    <row r="13" spans="1:16" ht="12.75">
      <c r="A13" s="3"/>
      <c r="B13" s="3"/>
      <c r="C13" s="3"/>
      <c r="D13" s="3"/>
      <c r="E13" s="6"/>
      <c r="F13" s="3"/>
      <c r="G13" s="3"/>
      <c r="H13" s="3"/>
      <c r="I13" s="5"/>
      <c r="J13" s="5"/>
      <c r="K13" s="3"/>
      <c r="L13" s="4" t="e">
        <f t="shared" si="1"/>
        <v>#DIV/0!</v>
      </c>
      <c r="M13" s="45"/>
      <c r="N13" s="27"/>
      <c r="O13" s="27" t="s">
        <v>25</v>
      </c>
      <c r="P13" s="27"/>
    </row>
    <row r="14" spans="1:16" ht="12.75">
      <c r="A14" s="3"/>
      <c r="B14" s="3"/>
      <c r="C14" s="3"/>
      <c r="D14" s="3"/>
      <c r="E14" s="6"/>
      <c r="F14" s="3"/>
      <c r="G14" s="3"/>
      <c r="H14" s="3"/>
      <c r="I14" s="5"/>
      <c r="J14" s="5"/>
      <c r="K14" s="3"/>
      <c r="L14" s="4" t="e">
        <f t="shared" si="1"/>
        <v>#DIV/0!</v>
      </c>
      <c r="M14" s="45"/>
      <c r="N14" s="27"/>
      <c r="O14" s="27" t="s">
        <v>25</v>
      </c>
      <c r="P14" s="27"/>
    </row>
    <row r="15" spans="1:16" ht="12.75">
      <c r="A15" s="3"/>
      <c r="B15" s="3"/>
      <c r="C15" s="3"/>
      <c r="D15" s="3"/>
      <c r="E15" s="6"/>
      <c r="F15" s="3"/>
      <c r="G15" s="3"/>
      <c r="H15" s="3"/>
      <c r="I15" s="5"/>
      <c r="J15" s="5"/>
      <c r="K15" s="3"/>
      <c r="L15" s="4" t="e">
        <f t="shared" si="1"/>
        <v>#DIV/0!</v>
      </c>
      <c r="M15" s="45"/>
      <c r="N15" s="27"/>
      <c r="O15" s="27" t="s">
        <v>25</v>
      </c>
      <c r="P15" s="27"/>
    </row>
    <row r="16" spans="1:16" ht="12.75">
      <c r="A16" s="3"/>
      <c r="B16" s="3"/>
      <c r="C16" s="3"/>
      <c r="D16" s="3"/>
      <c r="E16" s="6"/>
      <c r="F16" s="3"/>
      <c r="G16" s="3"/>
      <c r="H16" s="3"/>
      <c r="I16" s="5"/>
      <c r="J16" s="5"/>
      <c r="K16" s="3"/>
      <c r="L16" s="4" t="e">
        <f t="shared" si="1"/>
        <v>#DIV/0!</v>
      </c>
      <c r="M16" s="45"/>
      <c r="N16" s="27"/>
      <c r="O16" s="27" t="s">
        <v>25</v>
      </c>
      <c r="P16" s="27"/>
    </row>
    <row r="17" spans="1:16" ht="12.75">
      <c r="A17" s="3"/>
      <c r="B17" s="3"/>
      <c r="C17" s="3"/>
      <c r="D17" s="3"/>
      <c r="E17" s="6"/>
      <c r="F17" s="3"/>
      <c r="G17" s="3"/>
      <c r="H17" s="3"/>
      <c r="I17" s="5"/>
      <c r="J17" s="5"/>
      <c r="K17" s="3"/>
      <c r="L17" s="4" t="e">
        <f t="shared" si="1"/>
        <v>#DIV/0!</v>
      </c>
      <c r="M17" s="45"/>
      <c r="N17" s="27"/>
      <c r="O17" s="27" t="s">
        <v>25</v>
      </c>
      <c r="P17" s="27"/>
    </row>
    <row r="18" spans="1:16" ht="12.75">
      <c r="A18" s="3"/>
      <c r="B18" s="3"/>
      <c r="C18" s="3"/>
      <c r="D18" s="3"/>
      <c r="E18" s="6"/>
      <c r="F18" s="3"/>
      <c r="G18" s="3"/>
      <c r="H18" s="3"/>
      <c r="I18" s="5"/>
      <c r="J18" s="5"/>
      <c r="K18" s="3"/>
      <c r="L18" s="4" t="e">
        <f t="shared" si="1"/>
        <v>#DIV/0!</v>
      </c>
      <c r="M18" s="45"/>
      <c r="N18" s="27"/>
      <c r="O18" s="27" t="s">
        <v>25</v>
      </c>
      <c r="P18" s="27"/>
    </row>
    <row r="19" spans="1:16" ht="12.75">
      <c r="A19" s="132"/>
      <c r="B19" s="132"/>
      <c r="C19" s="132"/>
      <c r="D19" s="132"/>
      <c r="E19" s="138"/>
      <c r="F19" s="132"/>
      <c r="G19" s="132"/>
      <c r="H19" s="132"/>
      <c r="I19" s="134"/>
      <c r="J19" s="134"/>
      <c r="K19" s="132"/>
      <c r="L19" s="139" t="e">
        <f t="shared" si="1"/>
        <v>#DIV/0!</v>
      </c>
      <c r="M19" s="137"/>
      <c r="N19" s="27"/>
      <c r="O19" s="131" t="s">
        <v>25</v>
      </c>
      <c r="P19" s="27"/>
    </row>
    <row r="20" spans="1:16" ht="12.75">
      <c r="A20" s="3"/>
      <c r="B20" s="3"/>
      <c r="C20" s="3"/>
      <c r="D20" s="3"/>
      <c r="E20" s="6"/>
      <c r="F20" s="3"/>
      <c r="G20" s="3"/>
      <c r="H20" s="3"/>
      <c r="I20" s="5"/>
      <c r="J20" s="5"/>
      <c r="K20" s="3"/>
      <c r="L20" s="4" t="e">
        <f t="shared" si="1"/>
        <v>#DIV/0!</v>
      </c>
      <c r="M20" s="3"/>
      <c r="N20" s="27"/>
      <c r="O20" s="27" t="s">
        <v>25</v>
      </c>
      <c r="P20" s="27"/>
    </row>
    <row r="21" spans="1:15" ht="12.75">
      <c r="A21" s="87"/>
      <c r="B21" s="87"/>
      <c r="C21" s="87"/>
      <c r="D21" s="87"/>
      <c r="E21" s="88"/>
      <c r="F21" s="87"/>
      <c r="G21" s="87"/>
      <c r="H21" s="87"/>
      <c r="I21" s="63"/>
      <c r="J21" s="63"/>
      <c r="K21" s="87"/>
      <c r="L21" s="89"/>
      <c r="M21" s="87"/>
      <c r="N21" s="31"/>
      <c r="O21" s="31"/>
    </row>
    <row r="22" spans="1:15" ht="12.75">
      <c r="A22" s="87"/>
      <c r="B22" s="87"/>
      <c r="C22" s="87"/>
      <c r="D22" s="87"/>
      <c r="E22" s="88"/>
      <c r="F22" s="87"/>
      <c r="G22" s="87"/>
      <c r="H22" s="87"/>
      <c r="I22" s="63"/>
      <c r="J22" s="63"/>
      <c r="K22" s="87"/>
      <c r="L22" s="89"/>
      <c r="M22" s="87"/>
      <c r="N22" s="31"/>
      <c r="O22" s="31"/>
    </row>
    <row r="23" spans="1:15" ht="12.75">
      <c r="A23" s="87"/>
      <c r="B23" s="87"/>
      <c r="C23" s="87"/>
      <c r="D23" s="87"/>
      <c r="E23" s="88"/>
      <c r="F23" s="87"/>
      <c r="G23" s="87"/>
      <c r="H23" s="87"/>
      <c r="I23" s="63"/>
      <c r="J23" s="63"/>
      <c r="K23" s="87"/>
      <c r="L23" s="89"/>
      <c r="M23" s="87"/>
      <c r="N23" s="31"/>
      <c r="O23" s="31"/>
    </row>
    <row r="24" spans="1:15" ht="12.75">
      <c r="A24" s="87"/>
      <c r="B24" s="87"/>
      <c r="C24" s="87"/>
      <c r="D24" s="87"/>
      <c r="E24" s="88"/>
      <c r="F24" s="87"/>
      <c r="G24" s="87"/>
      <c r="H24" s="87"/>
      <c r="I24" s="63"/>
      <c r="J24" s="63"/>
      <c r="K24" s="87"/>
      <c r="L24" s="89"/>
      <c r="M24" s="87"/>
      <c r="N24" s="31"/>
      <c r="O24" s="31"/>
    </row>
    <row r="25" spans="1:15" ht="12.75">
      <c r="A25" s="87"/>
      <c r="B25" s="87"/>
      <c r="C25" s="87"/>
      <c r="D25" s="87"/>
      <c r="E25" s="88"/>
      <c r="F25" s="87"/>
      <c r="G25" s="87"/>
      <c r="H25" s="87"/>
      <c r="I25" s="63"/>
      <c r="J25" s="63"/>
      <c r="K25" s="87"/>
      <c r="L25" s="89"/>
      <c r="M25" s="87"/>
      <c r="N25" s="31"/>
      <c r="O25" s="31"/>
    </row>
    <row r="26" spans="1:15" ht="12.75">
      <c r="A26" s="87"/>
      <c r="B26" s="87"/>
      <c r="C26" s="87"/>
      <c r="D26" s="87"/>
      <c r="E26" s="88"/>
      <c r="F26" s="87"/>
      <c r="G26" s="87"/>
      <c r="H26" s="87"/>
      <c r="I26" s="63"/>
      <c r="J26" s="63"/>
      <c r="K26" s="87"/>
      <c r="L26" s="89"/>
      <c r="M26" s="87"/>
      <c r="N26" s="31"/>
      <c r="O26" s="31"/>
    </row>
    <row r="27" spans="1:15" ht="12.75">
      <c r="A27" s="87"/>
      <c r="B27" s="87"/>
      <c r="C27" s="87"/>
      <c r="D27" s="87"/>
      <c r="E27" s="88"/>
      <c r="F27" s="87"/>
      <c r="G27" s="87"/>
      <c r="H27" s="87"/>
      <c r="I27" s="63"/>
      <c r="J27" s="63"/>
      <c r="K27" s="87"/>
      <c r="L27" s="89"/>
      <c r="M27" s="87"/>
      <c r="N27" s="31"/>
      <c r="O27" s="31"/>
    </row>
    <row r="28" spans="1:15" ht="12.75">
      <c r="A28" s="87"/>
      <c r="B28" s="87"/>
      <c r="C28" s="87"/>
      <c r="D28" s="87"/>
      <c r="E28" s="88"/>
      <c r="F28" s="87"/>
      <c r="G28" s="87"/>
      <c r="H28" s="87"/>
      <c r="I28" s="63"/>
      <c r="J28" s="63"/>
      <c r="K28" s="87"/>
      <c r="L28" s="89"/>
      <c r="M28" s="87"/>
      <c r="N28" s="31"/>
      <c r="O28" s="31"/>
    </row>
    <row r="29" spans="1:15" ht="12.75">
      <c r="A29" s="87"/>
      <c r="B29" s="87"/>
      <c r="C29" s="87"/>
      <c r="D29" s="87"/>
      <c r="E29" s="88"/>
      <c r="F29" s="87"/>
      <c r="G29" s="87"/>
      <c r="H29" s="87"/>
      <c r="I29" s="63"/>
      <c r="J29" s="63"/>
      <c r="K29" s="87"/>
      <c r="L29" s="89"/>
      <c r="M29" s="87"/>
      <c r="N29" s="31"/>
      <c r="O29" s="31"/>
    </row>
    <row r="30" spans="1:15" ht="12.75">
      <c r="A30" s="87"/>
      <c r="B30" s="87"/>
      <c r="C30" s="87"/>
      <c r="D30" s="87"/>
      <c r="E30" s="88"/>
      <c r="F30" s="87"/>
      <c r="G30" s="87"/>
      <c r="H30" s="87"/>
      <c r="I30" s="63"/>
      <c r="J30" s="63"/>
      <c r="K30" s="87"/>
      <c r="L30" s="89"/>
      <c r="M30" s="87"/>
      <c r="N30" s="31"/>
      <c r="O30" s="31"/>
    </row>
    <row r="31" spans="1:15" ht="12.75">
      <c r="A31" s="87"/>
      <c r="B31" s="87"/>
      <c r="C31" s="87"/>
      <c r="D31" s="87"/>
      <c r="E31" s="88"/>
      <c r="F31" s="87"/>
      <c r="G31" s="87"/>
      <c r="H31" s="87"/>
      <c r="I31" s="63"/>
      <c r="J31" s="63"/>
      <c r="K31" s="87"/>
      <c r="L31" s="89"/>
      <c r="M31" s="87"/>
      <c r="N31" s="31"/>
      <c r="O31" s="31"/>
    </row>
    <row r="32" spans="1:15" ht="12.75">
      <c r="A32" s="87"/>
      <c r="B32" s="87"/>
      <c r="C32" s="87"/>
      <c r="D32" s="87"/>
      <c r="E32" s="88"/>
      <c r="F32" s="87"/>
      <c r="G32" s="87"/>
      <c r="H32" s="87"/>
      <c r="I32" s="63"/>
      <c r="J32" s="63"/>
      <c r="K32" s="87"/>
      <c r="L32" s="89"/>
      <c r="M32" s="87"/>
      <c r="N32" s="31"/>
      <c r="O32" s="31"/>
    </row>
    <row r="33" spans="1:15" ht="12.75">
      <c r="A33" s="87"/>
      <c r="B33" s="87"/>
      <c r="C33" s="87"/>
      <c r="D33" s="87"/>
      <c r="E33" s="88"/>
      <c r="F33" s="87"/>
      <c r="G33" s="87"/>
      <c r="H33" s="87"/>
      <c r="I33" s="63"/>
      <c r="J33" s="63"/>
      <c r="K33" s="87"/>
      <c r="L33" s="89"/>
      <c r="M33" s="87"/>
      <c r="N33" s="31"/>
      <c r="O33" s="31"/>
    </row>
    <row r="34" spans="3:15" ht="12.75">
      <c r="C34" s="87"/>
      <c r="D34" s="87"/>
      <c r="E34" s="88"/>
      <c r="F34" s="87"/>
      <c r="G34" s="87"/>
      <c r="H34" s="87"/>
      <c r="I34" s="63"/>
      <c r="J34" s="63"/>
      <c r="K34" s="87"/>
      <c r="L34" s="89"/>
      <c r="M34" s="87"/>
      <c r="N34" s="31"/>
      <c r="O34" s="31"/>
    </row>
    <row r="35" spans="3:15" ht="12.75">
      <c r="C35" s="87"/>
      <c r="D35" s="87"/>
      <c r="E35" s="88"/>
      <c r="F35" s="87"/>
      <c r="G35" s="87"/>
      <c r="H35" s="87"/>
      <c r="I35" s="63"/>
      <c r="J35" s="63"/>
      <c r="K35" s="87"/>
      <c r="L35" s="89"/>
      <c r="M35" s="87"/>
      <c r="N35" s="31"/>
      <c r="O35" s="31"/>
    </row>
    <row r="36" spans="3:15" ht="12.75">
      <c r="C36" s="87"/>
      <c r="D36" s="87"/>
      <c r="E36" s="88"/>
      <c r="F36" s="87"/>
      <c r="G36" s="87"/>
      <c r="H36" s="87"/>
      <c r="I36" s="63"/>
      <c r="J36" s="63"/>
      <c r="K36" s="87"/>
      <c r="L36" s="89"/>
      <c r="M36" s="87"/>
      <c r="N36" s="31"/>
      <c r="O36" s="31"/>
    </row>
    <row r="37" spans="3:15" ht="12.75">
      <c r="C37" s="87"/>
      <c r="D37" s="87"/>
      <c r="E37" s="88"/>
      <c r="F37" s="87"/>
      <c r="G37" s="87"/>
      <c r="H37" s="87"/>
      <c r="I37" s="63"/>
      <c r="J37" s="63"/>
      <c r="K37" s="87"/>
      <c r="L37" s="89"/>
      <c r="M37" s="87"/>
      <c r="N37" s="31"/>
      <c r="O37" s="31"/>
    </row>
    <row r="38" spans="3:15" ht="12.75">
      <c r="C38" s="87"/>
      <c r="D38" s="87"/>
      <c r="E38" s="88"/>
      <c r="F38" s="87"/>
      <c r="G38" s="87"/>
      <c r="H38" s="87"/>
      <c r="I38" s="63"/>
      <c r="J38" s="63"/>
      <c r="K38" s="87"/>
      <c r="L38" s="89"/>
      <c r="M38" s="87"/>
      <c r="N38" s="31"/>
      <c r="O38" s="31"/>
    </row>
    <row r="39" spans="3:15" ht="12.75">
      <c r="C39" s="87"/>
      <c r="D39" s="87"/>
      <c r="E39" s="88"/>
      <c r="F39" s="87"/>
      <c r="G39" s="87"/>
      <c r="H39" s="87"/>
      <c r="I39" s="63"/>
      <c r="J39" s="63"/>
      <c r="K39" s="87"/>
      <c r="L39" s="89"/>
      <c r="M39" s="87"/>
      <c r="N39" s="31"/>
      <c r="O39" s="31"/>
    </row>
    <row r="40" spans="3:15" ht="12.75">
      <c r="C40" s="87"/>
      <c r="D40" s="87"/>
      <c r="E40" s="88"/>
      <c r="F40" s="87"/>
      <c r="G40" s="87"/>
      <c r="H40" s="87"/>
      <c r="I40" s="63"/>
      <c r="J40" s="63"/>
      <c r="K40" s="87"/>
      <c r="L40" s="89"/>
      <c r="M40" s="87"/>
      <c r="N40" s="31"/>
      <c r="O40" s="31"/>
    </row>
    <row r="41" spans="3:15" ht="12.75">
      <c r="C41" s="87"/>
      <c r="D41" s="87"/>
      <c r="E41" s="88"/>
      <c r="F41" s="87"/>
      <c r="G41" s="87"/>
      <c r="H41" s="87"/>
      <c r="I41" s="63"/>
      <c r="J41" s="63"/>
      <c r="K41" s="87"/>
      <c r="L41" s="89"/>
      <c r="M41" s="87"/>
      <c r="N41" s="31"/>
      <c r="O41" s="31"/>
    </row>
    <row r="42" spans="3:15" ht="12.75">
      <c r="C42" s="87"/>
      <c r="D42" s="87"/>
      <c r="E42" s="88"/>
      <c r="F42" s="87"/>
      <c r="G42" s="87"/>
      <c r="H42" s="87"/>
      <c r="I42" s="63"/>
      <c r="J42" s="63"/>
      <c r="K42" s="87"/>
      <c r="L42" s="89"/>
      <c r="M42" s="87"/>
      <c r="N42" s="31"/>
      <c r="O42" s="31"/>
    </row>
    <row r="43" spans="3:15" ht="12.75">
      <c r="C43" s="87"/>
      <c r="D43" s="87"/>
      <c r="E43" s="88"/>
      <c r="F43" s="87"/>
      <c r="G43" s="87"/>
      <c r="H43" s="87"/>
      <c r="I43" s="63"/>
      <c r="J43" s="63"/>
      <c r="K43" s="87"/>
      <c r="L43" s="89"/>
      <c r="M43" s="87"/>
      <c r="N43" s="31"/>
      <c r="O43" s="31"/>
    </row>
    <row r="44" spans="3:15" ht="12.75">
      <c r="C44" s="87"/>
      <c r="D44" s="87"/>
      <c r="E44" s="88"/>
      <c r="F44" s="87"/>
      <c r="G44" s="87"/>
      <c r="H44" s="87"/>
      <c r="I44" s="63"/>
      <c r="J44" s="63"/>
      <c r="K44" s="87"/>
      <c r="L44" s="89"/>
      <c r="M44" s="87"/>
      <c r="N44" s="31"/>
      <c r="O44" s="31"/>
    </row>
    <row r="45" spans="3:15" ht="12.75">
      <c r="C45" s="87"/>
      <c r="D45" s="87"/>
      <c r="E45" s="88"/>
      <c r="F45" s="87"/>
      <c r="G45" s="87"/>
      <c r="H45" s="87"/>
      <c r="I45" s="63"/>
      <c r="J45" s="63"/>
      <c r="K45" s="87"/>
      <c r="L45" s="89"/>
      <c r="M45" s="87"/>
      <c r="N45" s="31"/>
      <c r="O45" s="31"/>
    </row>
    <row r="46" spans="3:15" ht="12.75">
      <c r="C46" s="87"/>
      <c r="D46" s="87"/>
      <c r="E46" s="88"/>
      <c r="F46" s="87"/>
      <c r="G46" s="87"/>
      <c r="H46" s="87"/>
      <c r="I46" s="63"/>
      <c r="J46" s="63"/>
      <c r="K46" s="87"/>
      <c r="L46" s="89"/>
      <c r="M46" s="87"/>
      <c r="N46" s="31"/>
      <c r="O46" s="31"/>
    </row>
    <row r="47" spans="3:15" ht="12.75">
      <c r="C47" s="87"/>
      <c r="D47" s="87"/>
      <c r="E47" s="88"/>
      <c r="F47" s="87"/>
      <c r="G47" s="87"/>
      <c r="H47" s="87"/>
      <c r="I47" s="63"/>
      <c r="J47" s="63"/>
      <c r="K47" s="87"/>
      <c r="L47" s="89"/>
      <c r="M47" s="87"/>
      <c r="N47" s="31"/>
      <c r="O47" s="31"/>
    </row>
    <row r="48" spans="3:15" ht="12.75">
      <c r="C48" s="87"/>
      <c r="D48" s="87"/>
      <c r="E48" s="88"/>
      <c r="F48" s="87"/>
      <c r="G48" s="87"/>
      <c r="H48" s="87"/>
      <c r="I48" s="63"/>
      <c r="J48" s="63"/>
      <c r="K48" s="87"/>
      <c r="L48" s="89"/>
      <c r="M48" s="87"/>
      <c r="N48" s="31"/>
      <c r="O48" s="31"/>
    </row>
    <row r="49" spans="3:15" ht="12.75">
      <c r="C49" s="87"/>
      <c r="D49" s="87"/>
      <c r="E49" s="88"/>
      <c r="F49" s="87"/>
      <c r="G49" s="87"/>
      <c r="H49" s="87"/>
      <c r="I49" s="63"/>
      <c r="J49" s="63"/>
      <c r="K49" s="87"/>
      <c r="L49" s="89"/>
      <c r="M49" s="87"/>
      <c r="N49" s="31"/>
      <c r="O49" s="31"/>
    </row>
    <row r="50" spans="3:15" ht="12.75">
      <c r="C50" s="87"/>
      <c r="D50" s="87"/>
      <c r="E50" s="88"/>
      <c r="F50" s="87"/>
      <c r="G50" s="87"/>
      <c r="H50" s="87"/>
      <c r="I50" s="63"/>
      <c r="J50" s="63"/>
      <c r="K50" s="87"/>
      <c r="L50" s="89"/>
      <c r="M50" s="87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M2:M50">
      <formula1>Статус</formula1>
    </dataValidation>
    <dataValidation type="list" allowBlank="1" showInputMessage="1" showErrorMessage="1" sqref="N21:N50">
      <formula1>UATSA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7.1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27"/>
      <c r="B2" s="7"/>
      <c r="C2" s="7"/>
      <c r="D2" s="7"/>
      <c r="E2" s="65"/>
      <c r="F2" s="3"/>
      <c r="G2" s="24"/>
      <c r="H2" s="24"/>
      <c r="I2" s="16"/>
      <c r="J2" s="16"/>
      <c r="K2" s="7"/>
      <c r="L2" s="4" t="e">
        <f>J2/K2</f>
        <v>#DIV/0!</v>
      </c>
      <c r="M2" s="7"/>
      <c r="N2" s="27"/>
      <c r="O2" s="27" t="s">
        <v>97</v>
      </c>
      <c r="P2" s="181"/>
    </row>
    <row r="3" spans="1:16" ht="12.75">
      <c r="A3" s="27"/>
      <c r="B3" s="3"/>
      <c r="C3" s="3"/>
      <c r="D3" s="3"/>
      <c r="E3" s="6"/>
      <c r="F3" s="3"/>
      <c r="G3" s="15"/>
      <c r="H3" s="15"/>
      <c r="I3" s="5"/>
      <c r="J3" s="5"/>
      <c r="K3" s="15"/>
      <c r="L3" s="4" t="e">
        <f aca="true" t="shared" si="0" ref="L3:L10">J3/K3</f>
        <v>#DIV/0!</v>
      </c>
      <c r="M3" s="3"/>
      <c r="N3" s="27"/>
      <c r="O3" s="27" t="s">
        <v>97</v>
      </c>
      <c r="P3" s="27"/>
    </row>
    <row r="4" spans="1:16" ht="12.75">
      <c r="A4" s="27"/>
      <c r="B4" s="3"/>
      <c r="C4" s="3"/>
      <c r="D4" s="3"/>
      <c r="E4" s="6"/>
      <c r="F4" s="3"/>
      <c r="G4" s="15"/>
      <c r="H4" s="15"/>
      <c r="I4" s="5"/>
      <c r="J4" s="5"/>
      <c r="K4" s="15"/>
      <c r="L4" s="4" t="e">
        <f t="shared" si="0"/>
        <v>#DIV/0!</v>
      </c>
      <c r="M4" s="3"/>
      <c r="N4" s="27"/>
      <c r="O4" s="27" t="s">
        <v>97</v>
      </c>
      <c r="P4" s="27"/>
    </row>
    <row r="5" spans="1:16" ht="12.75">
      <c r="A5" s="27"/>
      <c r="B5" s="3"/>
      <c r="C5" s="3"/>
      <c r="D5" s="3"/>
      <c r="E5" s="6"/>
      <c r="F5" s="3"/>
      <c r="G5" s="15"/>
      <c r="H5" s="15"/>
      <c r="I5" s="5"/>
      <c r="J5" s="5"/>
      <c r="K5" s="15"/>
      <c r="L5" s="4" t="e">
        <f t="shared" si="0"/>
        <v>#DIV/0!</v>
      </c>
      <c r="M5" s="3"/>
      <c r="N5" s="27"/>
      <c r="O5" s="27" t="s">
        <v>97</v>
      </c>
      <c r="P5" s="27"/>
    </row>
    <row r="6" spans="1:16" ht="12.75">
      <c r="A6" s="27"/>
      <c r="B6" s="3"/>
      <c r="C6" s="3"/>
      <c r="D6" s="3"/>
      <c r="E6" s="6"/>
      <c r="F6" s="3"/>
      <c r="G6" s="15"/>
      <c r="H6" s="15"/>
      <c r="I6" s="5"/>
      <c r="J6" s="5"/>
      <c r="K6" s="3"/>
      <c r="L6" s="4" t="e">
        <f t="shared" si="0"/>
        <v>#DIV/0!</v>
      </c>
      <c r="M6" s="3"/>
      <c r="N6" s="27"/>
      <c r="O6" s="27" t="s">
        <v>97</v>
      </c>
      <c r="P6" s="27"/>
    </row>
    <row r="7" spans="1:16" ht="12.75">
      <c r="A7" s="27"/>
      <c r="B7" s="47"/>
      <c r="C7" s="47"/>
      <c r="D7" s="47"/>
      <c r="E7" s="47"/>
      <c r="F7" s="3"/>
      <c r="G7" s="6"/>
      <c r="H7" s="6"/>
      <c r="I7" s="5"/>
      <c r="J7" s="5"/>
      <c r="K7" s="3"/>
      <c r="L7" s="4" t="e">
        <f t="shared" si="0"/>
        <v>#DIV/0!</v>
      </c>
      <c r="M7" s="3"/>
      <c r="N7" s="27"/>
      <c r="O7" s="27" t="s">
        <v>97</v>
      </c>
      <c r="P7" s="27"/>
    </row>
    <row r="8" spans="1:16" ht="12.75">
      <c r="A8" s="27"/>
      <c r="B8" s="47"/>
      <c r="C8" s="47"/>
      <c r="D8" s="47"/>
      <c r="E8" s="47"/>
      <c r="F8" s="3"/>
      <c r="G8" s="6"/>
      <c r="H8" s="6"/>
      <c r="I8" s="5"/>
      <c r="J8" s="5"/>
      <c r="K8" s="15"/>
      <c r="L8" s="4" t="e">
        <f t="shared" si="0"/>
        <v>#DIV/0!</v>
      </c>
      <c r="M8" s="3"/>
      <c r="N8" s="27"/>
      <c r="O8" s="27" t="s">
        <v>97</v>
      </c>
      <c r="P8" s="181"/>
    </row>
    <row r="9" spans="1:16" ht="12.75">
      <c r="A9" s="27"/>
      <c r="B9" s="3"/>
      <c r="C9" s="3"/>
      <c r="D9" s="3"/>
      <c r="E9" s="6"/>
      <c r="F9" s="3"/>
      <c r="G9" s="3"/>
      <c r="H9" s="3"/>
      <c r="I9" s="5"/>
      <c r="J9" s="5"/>
      <c r="K9" s="15"/>
      <c r="L9" s="4" t="e">
        <f t="shared" si="0"/>
        <v>#DIV/0!</v>
      </c>
      <c r="M9" s="3"/>
      <c r="N9" s="27"/>
      <c r="O9" s="27" t="s">
        <v>97</v>
      </c>
      <c r="P9" s="27"/>
    </row>
    <row r="10" spans="1:16" ht="12.75">
      <c r="A10" s="27"/>
      <c r="B10" s="47"/>
      <c r="C10" s="47"/>
      <c r="D10" s="47"/>
      <c r="E10" s="47"/>
      <c r="F10" s="3"/>
      <c r="G10" s="70"/>
      <c r="H10" s="70"/>
      <c r="I10" s="5"/>
      <c r="J10" s="5"/>
      <c r="K10" s="3"/>
      <c r="L10" s="4" t="e">
        <f t="shared" si="0"/>
        <v>#DIV/0!</v>
      </c>
      <c r="M10" s="3"/>
      <c r="N10" s="27"/>
      <c r="O10" s="27" t="s">
        <v>97</v>
      </c>
      <c r="P10" s="27"/>
    </row>
    <row r="11" spans="1:16" ht="12.75">
      <c r="A11" s="27"/>
      <c r="B11" s="47"/>
      <c r="C11" s="47"/>
      <c r="D11" s="47"/>
      <c r="E11" s="47"/>
      <c r="F11" s="3"/>
      <c r="G11" s="70"/>
      <c r="H11" s="70"/>
      <c r="I11" s="5"/>
      <c r="J11" s="5"/>
      <c r="K11" s="3"/>
      <c r="L11" s="4" t="e">
        <f aca="true" t="shared" si="1" ref="L11:L20">J11/K11</f>
        <v>#DIV/0!</v>
      </c>
      <c r="M11" s="3"/>
      <c r="N11" s="27"/>
      <c r="O11" s="27" t="s">
        <v>97</v>
      </c>
      <c r="P11" s="27"/>
    </row>
    <row r="12" spans="1:16" ht="12.75">
      <c r="A12" s="27"/>
      <c r="B12" s="47"/>
      <c r="C12" s="47"/>
      <c r="D12" s="47"/>
      <c r="E12" s="47"/>
      <c r="F12" s="3"/>
      <c r="G12" s="70"/>
      <c r="H12" s="70"/>
      <c r="I12" s="5"/>
      <c r="J12" s="5"/>
      <c r="K12" s="3"/>
      <c r="L12" s="4" t="e">
        <f t="shared" si="1"/>
        <v>#DIV/0!</v>
      </c>
      <c r="M12" s="3"/>
      <c r="N12" s="27"/>
      <c r="O12" s="27" t="s">
        <v>97</v>
      </c>
      <c r="P12" s="27"/>
    </row>
    <row r="13" spans="1:16" ht="12.75">
      <c r="A13" s="27"/>
      <c r="B13" s="47"/>
      <c r="C13" s="47"/>
      <c r="D13" s="47"/>
      <c r="E13" s="47"/>
      <c r="F13" s="3"/>
      <c r="G13" s="70"/>
      <c r="H13" s="70"/>
      <c r="I13" s="5"/>
      <c r="J13" s="5"/>
      <c r="K13" s="3"/>
      <c r="L13" s="4" t="e">
        <f t="shared" si="1"/>
        <v>#DIV/0!</v>
      </c>
      <c r="M13" s="3"/>
      <c r="N13" s="27"/>
      <c r="O13" s="27" t="s">
        <v>97</v>
      </c>
      <c r="P13" s="27"/>
    </row>
    <row r="14" spans="1:16" ht="12.75">
      <c r="A14" s="27"/>
      <c r="B14" s="47"/>
      <c r="C14" s="47"/>
      <c r="D14" s="47"/>
      <c r="E14" s="47"/>
      <c r="F14" s="3"/>
      <c r="G14" s="70"/>
      <c r="H14" s="70"/>
      <c r="I14" s="5"/>
      <c r="J14" s="5"/>
      <c r="K14" s="3"/>
      <c r="L14" s="4" t="e">
        <f t="shared" si="1"/>
        <v>#DIV/0!</v>
      </c>
      <c r="M14" s="3"/>
      <c r="N14" s="27"/>
      <c r="O14" s="27" t="s">
        <v>97</v>
      </c>
      <c r="P14" s="27"/>
    </row>
    <row r="15" spans="1:16" ht="12.75">
      <c r="A15" s="27"/>
      <c r="B15" s="47"/>
      <c r="C15" s="47"/>
      <c r="D15" s="47"/>
      <c r="E15" s="47"/>
      <c r="F15" s="3"/>
      <c r="G15" s="70"/>
      <c r="H15" s="70"/>
      <c r="I15" s="5"/>
      <c r="J15" s="5"/>
      <c r="K15" s="3"/>
      <c r="L15" s="4" t="e">
        <f t="shared" si="1"/>
        <v>#DIV/0!</v>
      </c>
      <c r="M15" s="3"/>
      <c r="N15" s="27"/>
      <c r="O15" s="27" t="s">
        <v>97</v>
      </c>
      <c r="P15" s="27"/>
    </row>
    <row r="16" spans="1:16" ht="12.75">
      <c r="A16" s="27"/>
      <c r="B16" s="47"/>
      <c r="C16" s="47"/>
      <c r="D16" s="47"/>
      <c r="E16" s="47"/>
      <c r="F16" s="3"/>
      <c r="G16" s="70"/>
      <c r="H16" s="70"/>
      <c r="I16" s="5"/>
      <c r="J16" s="5"/>
      <c r="K16" s="3"/>
      <c r="L16" s="4" t="e">
        <f t="shared" si="1"/>
        <v>#DIV/0!</v>
      </c>
      <c r="M16" s="3"/>
      <c r="N16" s="27"/>
      <c r="O16" s="27" t="s">
        <v>97</v>
      </c>
      <c r="P16" s="27"/>
    </row>
    <row r="17" spans="1:16" ht="12.75">
      <c r="A17" s="27"/>
      <c r="B17" s="47"/>
      <c r="C17" s="47"/>
      <c r="D17" s="47"/>
      <c r="E17" s="47"/>
      <c r="F17" s="3"/>
      <c r="G17" s="70"/>
      <c r="H17" s="70"/>
      <c r="I17" s="5"/>
      <c r="J17" s="5"/>
      <c r="K17" s="3"/>
      <c r="L17" s="4" t="e">
        <f t="shared" si="1"/>
        <v>#DIV/0!</v>
      </c>
      <c r="M17" s="3"/>
      <c r="N17" s="27"/>
      <c r="O17" s="27" t="s">
        <v>97</v>
      </c>
      <c r="P17" s="27"/>
    </row>
    <row r="18" spans="1:16" ht="12.75">
      <c r="A18" s="27"/>
      <c r="B18" s="47"/>
      <c r="C18" s="47"/>
      <c r="D18" s="47"/>
      <c r="E18" s="47"/>
      <c r="F18" s="3"/>
      <c r="G18" s="70"/>
      <c r="H18" s="70"/>
      <c r="I18" s="5"/>
      <c r="J18" s="5"/>
      <c r="K18" s="3"/>
      <c r="L18" s="4" t="e">
        <f t="shared" si="1"/>
        <v>#DIV/0!</v>
      </c>
      <c r="M18" s="3"/>
      <c r="N18" s="27"/>
      <c r="O18" s="27" t="s">
        <v>97</v>
      </c>
      <c r="P18" s="27"/>
    </row>
    <row r="19" spans="1:16" ht="12.75">
      <c r="A19" s="131"/>
      <c r="B19" s="125"/>
      <c r="C19" s="125"/>
      <c r="D19" s="125"/>
      <c r="E19" s="125"/>
      <c r="F19" s="132"/>
      <c r="G19" s="126"/>
      <c r="H19" s="126"/>
      <c r="I19" s="134"/>
      <c r="J19" s="134"/>
      <c r="K19" s="132"/>
      <c r="L19" s="139" t="e">
        <f t="shared" si="1"/>
        <v>#DIV/0!</v>
      </c>
      <c r="M19" s="132"/>
      <c r="N19" s="27"/>
      <c r="O19" s="131" t="s">
        <v>97</v>
      </c>
      <c r="P19" s="27"/>
    </row>
    <row r="20" spans="1:16" ht="12.75">
      <c r="A20" s="27"/>
      <c r="B20" s="47"/>
      <c r="C20" s="47"/>
      <c r="D20" s="47"/>
      <c r="E20" s="47"/>
      <c r="F20" s="3"/>
      <c r="G20" s="70"/>
      <c r="H20" s="70"/>
      <c r="I20" s="5"/>
      <c r="J20" s="5"/>
      <c r="K20" s="3"/>
      <c r="L20" s="4" t="e">
        <f t="shared" si="1"/>
        <v>#DIV/0!</v>
      </c>
      <c r="M20" s="3"/>
      <c r="N20" s="27"/>
      <c r="O20" s="27" t="s">
        <v>97</v>
      </c>
      <c r="P20" s="27"/>
    </row>
    <row r="21" spans="1:15" ht="12.75">
      <c r="A21" s="31"/>
      <c r="B21" s="91"/>
      <c r="C21" s="91"/>
      <c r="D21" s="91"/>
      <c r="E21" s="91"/>
      <c r="F21" s="87"/>
      <c r="G21" s="160"/>
      <c r="H21" s="160"/>
      <c r="I21" s="63"/>
      <c r="J21" s="63"/>
      <c r="K21" s="87"/>
      <c r="L21" s="89"/>
      <c r="M21" s="87"/>
      <c r="N21" s="31"/>
      <c r="O21" s="31"/>
    </row>
    <row r="22" spans="1:15" ht="12.75">
      <c r="A22" s="31"/>
      <c r="B22" s="91"/>
      <c r="C22" s="91"/>
      <c r="D22" s="91"/>
      <c r="E22" s="91"/>
      <c r="F22" s="87"/>
      <c r="G22" s="160"/>
      <c r="H22" s="160"/>
      <c r="I22" s="63"/>
      <c r="J22" s="63"/>
      <c r="K22" s="87"/>
      <c r="L22" s="89"/>
      <c r="M22" s="87"/>
      <c r="N22" s="31"/>
      <c r="O22" s="31"/>
    </row>
    <row r="23" spans="1:15" ht="12.75">
      <c r="A23" s="31"/>
      <c r="B23" s="91"/>
      <c r="C23" s="91"/>
      <c r="D23" s="91"/>
      <c r="E23" s="91"/>
      <c r="F23" s="87"/>
      <c r="G23" s="160"/>
      <c r="H23" s="160"/>
      <c r="I23" s="63"/>
      <c r="J23" s="63"/>
      <c r="K23" s="87"/>
      <c r="L23" s="89"/>
      <c r="M23" s="87"/>
      <c r="N23" s="31"/>
      <c r="O23" s="31"/>
    </row>
    <row r="24" spans="1:15" ht="12.75">
      <c r="A24" s="31"/>
      <c r="B24" s="91"/>
      <c r="C24" s="91"/>
      <c r="D24" s="91"/>
      <c r="E24" s="91"/>
      <c r="F24" s="87"/>
      <c r="G24" s="160"/>
      <c r="H24" s="160"/>
      <c r="I24" s="63"/>
      <c r="J24" s="63"/>
      <c r="K24" s="87"/>
      <c r="L24" s="89"/>
      <c r="M24" s="87"/>
      <c r="N24" s="31"/>
      <c r="O24" s="31"/>
    </row>
    <row r="25" spans="1:15" ht="12.75">
      <c r="A25" s="31"/>
      <c r="B25" s="91"/>
      <c r="C25" s="91"/>
      <c r="D25" s="91"/>
      <c r="E25" s="91"/>
      <c r="F25" s="87"/>
      <c r="G25" s="160"/>
      <c r="H25" s="160"/>
      <c r="I25" s="63"/>
      <c r="J25" s="63"/>
      <c r="K25" s="87"/>
      <c r="L25" s="89"/>
      <c r="M25" s="87"/>
      <c r="N25" s="31"/>
      <c r="O25" s="31"/>
    </row>
    <row r="26" spans="1:15" ht="12.75">
      <c r="A26" s="31"/>
      <c r="B26" s="91"/>
      <c r="C26" s="91"/>
      <c r="D26" s="91"/>
      <c r="E26" s="91"/>
      <c r="F26" s="87"/>
      <c r="G26" s="160"/>
      <c r="H26" s="160"/>
      <c r="I26" s="63"/>
      <c r="J26" s="63"/>
      <c r="K26" s="87"/>
      <c r="L26" s="89"/>
      <c r="M26" s="87"/>
      <c r="N26" s="31"/>
      <c r="O26" s="31"/>
    </row>
    <row r="27" spans="1:15" ht="12.75">
      <c r="A27" s="31"/>
      <c r="B27" s="91"/>
      <c r="C27" s="91"/>
      <c r="D27" s="91"/>
      <c r="E27" s="91"/>
      <c r="F27" s="87"/>
      <c r="G27" s="160"/>
      <c r="H27" s="160"/>
      <c r="I27" s="63"/>
      <c r="J27" s="63"/>
      <c r="K27" s="87"/>
      <c r="L27" s="89"/>
      <c r="M27" s="87"/>
      <c r="N27" s="31"/>
      <c r="O27" s="31"/>
    </row>
    <row r="28" spans="1:15" ht="12.75">
      <c r="A28" s="31"/>
      <c r="B28" s="91"/>
      <c r="C28" s="91"/>
      <c r="D28" s="91"/>
      <c r="E28" s="91"/>
      <c r="F28" s="87"/>
      <c r="G28" s="160"/>
      <c r="H28" s="160"/>
      <c r="I28" s="63"/>
      <c r="J28" s="63"/>
      <c r="K28" s="87"/>
      <c r="L28" s="89"/>
      <c r="M28" s="87"/>
      <c r="N28" s="31"/>
      <c r="O28" s="31"/>
    </row>
    <row r="29" spans="1:15" ht="12.75">
      <c r="A29" s="31"/>
      <c r="B29" s="91"/>
      <c r="C29" s="91"/>
      <c r="D29" s="91"/>
      <c r="E29" s="91"/>
      <c r="F29" s="87"/>
      <c r="G29" s="160"/>
      <c r="H29" s="160"/>
      <c r="I29" s="63"/>
      <c r="J29" s="63"/>
      <c r="K29" s="87"/>
      <c r="L29" s="89"/>
      <c r="M29" s="87"/>
      <c r="N29" s="31"/>
      <c r="O29" s="31"/>
    </row>
    <row r="30" spans="1:15" ht="12.75">
      <c r="A30" s="31"/>
      <c r="B30" s="91"/>
      <c r="C30" s="91"/>
      <c r="D30" s="91"/>
      <c r="E30" s="91"/>
      <c r="F30" s="87"/>
      <c r="G30" s="160"/>
      <c r="H30" s="160"/>
      <c r="I30" s="63"/>
      <c r="J30" s="63"/>
      <c r="K30" s="87"/>
      <c r="L30" s="89"/>
      <c r="M30" s="87"/>
      <c r="N30" s="31"/>
      <c r="O30" s="31"/>
    </row>
    <row r="31" spans="1:15" ht="12.75">
      <c r="A31" s="31"/>
      <c r="B31" s="91"/>
      <c r="C31" s="91"/>
      <c r="D31" s="91"/>
      <c r="E31" s="91"/>
      <c r="F31" s="87"/>
      <c r="G31" s="160"/>
      <c r="H31" s="160"/>
      <c r="I31" s="63"/>
      <c r="J31" s="63"/>
      <c r="K31" s="87"/>
      <c r="L31" s="89"/>
      <c r="M31" s="87"/>
      <c r="N31" s="31"/>
      <c r="O31" s="31"/>
    </row>
    <row r="32" spans="1:15" ht="12.75">
      <c r="A32" s="31"/>
      <c r="B32" s="91"/>
      <c r="C32" s="91"/>
      <c r="D32" s="91"/>
      <c r="E32" s="91"/>
      <c r="F32" s="87"/>
      <c r="G32" s="160"/>
      <c r="H32" s="160"/>
      <c r="I32" s="63"/>
      <c r="J32" s="63"/>
      <c r="K32" s="87"/>
      <c r="L32" s="89"/>
      <c r="M32" s="87"/>
      <c r="N32" s="31"/>
      <c r="O32" s="31"/>
    </row>
    <row r="33" spans="1:15" ht="12.75">
      <c r="A33" s="31"/>
      <c r="B33" s="91"/>
      <c r="C33" s="91"/>
      <c r="D33" s="91"/>
      <c r="E33" s="91"/>
      <c r="F33" s="87"/>
      <c r="G33" s="160"/>
      <c r="H33" s="160"/>
      <c r="I33" s="63"/>
      <c r="J33" s="63"/>
      <c r="K33" s="87"/>
      <c r="L33" s="89"/>
      <c r="M33" s="87"/>
      <c r="N33" s="31"/>
      <c r="O33" s="31"/>
    </row>
    <row r="34" spans="3:15" ht="12.75">
      <c r="C34" s="91"/>
      <c r="D34" s="91"/>
      <c r="E34" s="91"/>
      <c r="F34" s="87"/>
      <c r="G34" s="160"/>
      <c r="H34" s="160"/>
      <c r="I34" s="63"/>
      <c r="J34" s="63"/>
      <c r="K34" s="87"/>
      <c r="L34" s="89"/>
      <c r="M34" s="87"/>
      <c r="N34" s="31"/>
      <c r="O34" s="31"/>
    </row>
    <row r="35" spans="3:15" ht="12.75">
      <c r="C35" s="91"/>
      <c r="D35" s="91"/>
      <c r="E35" s="91"/>
      <c r="F35" s="87"/>
      <c r="G35" s="160"/>
      <c r="H35" s="160"/>
      <c r="I35" s="63"/>
      <c r="J35" s="63"/>
      <c r="K35" s="87"/>
      <c r="L35" s="89"/>
      <c r="M35" s="87"/>
      <c r="N35" s="31"/>
      <c r="O35" s="31"/>
    </row>
    <row r="36" spans="3:15" ht="12.75">
      <c r="C36" s="91"/>
      <c r="D36" s="91"/>
      <c r="E36" s="91"/>
      <c r="F36" s="87"/>
      <c r="G36" s="160"/>
      <c r="H36" s="160"/>
      <c r="I36" s="63"/>
      <c r="J36" s="63"/>
      <c r="K36" s="87"/>
      <c r="L36" s="89"/>
      <c r="M36" s="87"/>
      <c r="N36" s="31"/>
      <c r="O36" s="31"/>
    </row>
    <row r="37" spans="3:15" ht="12.75">
      <c r="C37" s="91"/>
      <c r="D37" s="91"/>
      <c r="E37" s="91"/>
      <c r="F37" s="87"/>
      <c r="G37" s="160"/>
      <c r="H37" s="160"/>
      <c r="I37" s="63"/>
      <c r="J37" s="63"/>
      <c r="K37" s="87"/>
      <c r="L37" s="89"/>
      <c r="M37" s="87"/>
      <c r="N37" s="31"/>
      <c r="O37" s="31"/>
    </row>
    <row r="38" spans="3:15" ht="12.75">
      <c r="C38" s="91"/>
      <c r="D38" s="91"/>
      <c r="E38" s="91"/>
      <c r="F38" s="87"/>
      <c r="G38" s="160"/>
      <c r="H38" s="160"/>
      <c r="I38" s="63"/>
      <c r="J38" s="63"/>
      <c r="K38" s="87"/>
      <c r="L38" s="89"/>
      <c r="M38" s="87"/>
      <c r="N38" s="31"/>
      <c r="O38" s="31"/>
    </row>
    <row r="39" spans="3:15" ht="12.75">
      <c r="C39" s="91"/>
      <c r="D39" s="91"/>
      <c r="E39" s="91"/>
      <c r="F39" s="87"/>
      <c r="G39" s="160"/>
      <c r="H39" s="160"/>
      <c r="I39" s="63"/>
      <c r="J39" s="63"/>
      <c r="K39" s="87"/>
      <c r="L39" s="89"/>
      <c r="M39" s="87"/>
      <c r="N39" s="31"/>
      <c r="O39" s="31"/>
    </row>
    <row r="40" spans="3:15" ht="12.75">
      <c r="C40" s="91"/>
      <c r="D40" s="91"/>
      <c r="E40" s="91"/>
      <c r="F40" s="87"/>
      <c r="G40" s="160"/>
      <c r="H40" s="160"/>
      <c r="I40" s="63"/>
      <c r="J40" s="63"/>
      <c r="K40" s="87"/>
      <c r="L40" s="89"/>
      <c r="M40" s="87"/>
      <c r="N40" s="31"/>
      <c r="O40" s="31"/>
    </row>
    <row r="41" spans="3:15" ht="12.75">
      <c r="C41" s="91"/>
      <c r="D41" s="91"/>
      <c r="E41" s="91"/>
      <c r="F41" s="87"/>
      <c r="G41" s="160"/>
      <c r="H41" s="160"/>
      <c r="I41" s="63"/>
      <c r="J41" s="63"/>
      <c r="K41" s="87"/>
      <c r="L41" s="89"/>
      <c r="M41" s="87"/>
      <c r="N41" s="31"/>
      <c r="O41" s="31"/>
    </row>
    <row r="42" spans="3:15" ht="12.75">
      <c r="C42" s="91"/>
      <c r="D42" s="91"/>
      <c r="E42" s="91"/>
      <c r="F42" s="87"/>
      <c r="G42" s="160"/>
      <c r="H42" s="160"/>
      <c r="I42" s="63"/>
      <c r="J42" s="63"/>
      <c r="K42" s="87"/>
      <c r="L42" s="89"/>
      <c r="M42" s="87"/>
      <c r="N42" s="31"/>
      <c r="O42" s="31"/>
    </row>
    <row r="43" spans="3:15" ht="12.75">
      <c r="C43" s="91"/>
      <c r="D43" s="91"/>
      <c r="E43" s="91"/>
      <c r="F43" s="87"/>
      <c r="G43" s="160"/>
      <c r="H43" s="160"/>
      <c r="I43" s="63"/>
      <c r="J43" s="63"/>
      <c r="K43" s="87"/>
      <c r="L43" s="89"/>
      <c r="M43" s="87"/>
      <c r="N43" s="31"/>
      <c r="O43" s="31"/>
    </row>
    <row r="44" spans="3:15" ht="12.75">
      <c r="C44" s="91"/>
      <c r="D44" s="91"/>
      <c r="E44" s="91"/>
      <c r="F44" s="87"/>
      <c r="G44" s="160"/>
      <c r="H44" s="160"/>
      <c r="I44" s="63"/>
      <c r="J44" s="63"/>
      <c r="K44" s="87"/>
      <c r="L44" s="89"/>
      <c r="M44" s="87"/>
      <c r="N44" s="31"/>
      <c r="O44" s="31"/>
    </row>
    <row r="45" spans="3:15" ht="12.75">
      <c r="C45" s="91"/>
      <c r="D45" s="91"/>
      <c r="E45" s="91"/>
      <c r="F45" s="87"/>
      <c r="G45" s="160"/>
      <c r="H45" s="160"/>
      <c r="I45" s="63"/>
      <c r="J45" s="63"/>
      <c r="K45" s="87"/>
      <c r="L45" s="89"/>
      <c r="M45" s="87"/>
      <c r="N45" s="31"/>
      <c r="O45" s="31"/>
    </row>
    <row r="46" spans="3:15" ht="12.75">
      <c r="C46" s="91"/>
      <c r="D46" s="91"/>
      <c r="E46" s="91"/>
      <c r="F46" s="87"/>
      <c r="G46" s="160"/>
      <c r="H46" s="160"/>
      <c r="I46" s="63"/>
      <c r="J46" s="63"/>
      <c r="K46" s="87"/>
      <c r="L46" s="89"/>
      <c r="M46" s="87"/>
      <c r="N46" s="31"/>
      <c r="O46" s="31"/>
    </row>
    <row r="47" spans="3:15" ht="12.75">
      <c r="C47" s="91"/>
      <c r="D47" s="91"/>
      <c r="E47" s="91"/>
      <c r="F47" s="87"/>
      <c r="G47" s="160"/>
      <c r="H47" s="160"/>
      <c r="I47" s="63"/>
      <c r="J47" s="63"/>
      <c r="K47" s="87"/>
      <c r="L47" s="89"/>
      <c r="M47" s="87"/>
      <c r="N47" s="31"/>
      <c r="O47" s="31"/>
    </row>
    <row r="48" spans="3:15" ht="12.75">
      <c r="C48" s="91"/>
      <c r="D48" s="91"/>
      <c r="E48" s="91"/>
      <c r="F48" s="87"/>
      <c r="G48" s="160"/>
      <c r="H48" s="160"/>
      <c r="I48" s="63"/>
      <c r="J48" s="63"/>
      <c r="K48" s="87"/>
      <c r="L48" s="89"/>
      <c r="M48" s="87"/>
      <c r="N48" s="31"/>
      <c r="O48" s="31"/>
    </row>
    <row r="49" spans="3:15" ht="12.75">
      <c r="C49" s="91"/>
      <c r="D49" s="91"/>
      <c r="E49" s="91"/>
      <c r="F49" s="87"/>
      <c r="G49" s="160"/>
      <c r="H49" s="160"/>
      <c r="I49" s="63"/>
      <c r="J49" s="63"/>
      <c r="K49" s="87"/>
      <c r="L49" s="89"/>
      <c r="M49" s="87"/>
      <c r="N49" s="31"/>
      <c r="O49" s="31"/>
    </row>
    <row r="50" spans="3:15" ht="12.75">
      <c r="C50" s="91"/>
      <c r="D50" s="91"/>
      <c r="E50" s="91"/>
      <c r="F50" s="87"/>
      <c r="G50" s="160"/>
      <c r="H50" s="160"/>
      <c r="I50" s="63"/>
      <c r="J50" s="63"/>
      <c r="K50" s="87"/>
      <c r="L50" s="89"/>
      <c r="M50" s="87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N21:N50">
      <formula1>WQRGO</formula1>
    </dataValidation>
    <dataValidation type="list" allowBlank="1" showErrorMessage="1" sqref="M2:M50">
      <formula1>Статус</formula1>
      <formula2>0</formula2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7.1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4" t="e">
        <f>J2/K2</f>
        <v>#DIV/0!</v>
      </c>
      <c r="M2" s="27"/>
      <c r="N2" s="27"/>
      <c r="O2" s="27" t="s">
        <v>98</v>
      </c>
      <c r="P2" s="181"/>
    </row>
    <row r="3" spans="1:16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4" t="e">
        <f aca="true" t="shared" si="0" ref="L3:L10">J3/K3</f>
        <v>#DIV/0!</v>
      </c>
      <c r="M3" s="27"/>
      <c r="N3" s="27"/>
      <c r="O3" s="27" t="s">
        <v>98</v>
      </c>
      <c r="P3" s="27"/>
    </row>
    <row r="4" spans="1:16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4" t="e">
        <f t="shared" si="0"/>
        <v>#DIV/0!</v>
      </c>
      <c r="M4" s="27"/>
      <c r="N4" s="27"/>
      <c r="O4" s="27" t="s">
        <v>98</v>
      </c>
      <c r="P4" s="27"/>
    </row>
    <row r="5" spans="1:16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4" t="e">
        <f t="shared" si="0"/>
        <v>#DIV/0!</v>
      </c>
      <c r="M5" s="27"/>
      <c r="N5" s="27"/>
      <c r="O5" s="27" t="s">
        <v>98</v>
      </c>
      <c r="P5" s="27"/>
    </row>
    <row r="6" spans="1:16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4" t="e">
        <f t="shared" si="0"/>
        <v>#DIV/0!</v>
      </c>
      <c r="M6" s="27"/>
      <c r="N6" s="27"/>
      <c r="O6" s="27" t="s">
        <v>98</v>
      </c>
      <c r="P6" s="27"/>
    </row>
    <row r="7" spans="1:16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4" t="e">
        <f t="shared" si="0"/>
        <v>#DIV/0!</v>
      </c>
      <c r="M7" s="27"/>
      <c r="N7" s="27"/>
      <c r="O7" s="27" t="s">
        <v>98</v>
      </c>
      <c r="P7" s="27"/>
    </row>
    <row r="8" spans="1:16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4" t="e">
        <f t="shared" si="0"/>
        <v>#DIV/0!</v>
      </c>
      <c r="M8" s="27"/>
      <c r="N8" s="27"/>
      <c r="O8" s="27" t="s">
        <v>98</v>
      </c>
      <c r="P8" s="181"/>
    </row>
    <row r="9" spans="1:16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4" t="e">
        <f t="shared" si="0"/>
        <v>#DIV/0!</v>
      </c>
      <c r="M9" s="27"/>
      <c r="N9" s="27"/>
      <c r="O9" s="27" t="s">
        <v>98</v>
      </c>
      <c r="P9" s="27"/>
    </row>
    <row r="10" spans="1:16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4" t="e">
        <f t="shared" si="0"/>
        <v>#DIV/0!</v>
      </c>
      <c r="M10" s="27"/>
      <c r="N10" s="27"/>
      <c r="O10" s="27" t="s">
        <v>98</v>
      </c>
      <c r="P10" s="27"/>
    </row>
    <row r="11" spans="1:16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4" t="e">
        <f aca="true" t="shared" si="1" ref="L11:L20">J11/K11</f>
        <v>#DIV/0!</v>
      </c>
      <c r="M11" s="27"/>
      <c r="N11" s="27"/>
      <c r="O11" s="27" t="s">
        <v>98</v>
      </c>
      <c r="P11" s="27"/>
    </row>
    <row r="12" spans="1:16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4" t="e">
        <f t="shared" si="1"/>
        <v>#DIV/0!</v>
      </c>
      <c r="M12" s="27"/>
      <c r="N12" s="27"/>
      <c r="O12" s="27" t="s">
        <v>98</v>
      </c>
      <c r="P12" s="27"/>
    </row>
    <row r="13" spans="1:16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4" t="e">
        <f t="shared" si="1"/>
        <v>#DIV/0!</v>
      </c>
      <c r="M13" s="27"/>
      <c r="N13" s="27"/>
      <c r="O13" s="27" t="s">
        <v>98</v>
      </c>
      <c r="P13" s="27"/>
    </row>
    <row r="14" spans="1:16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4" t="e">
        <f t="shared" si="1"/>
        <v>#DIV/0!</v>
      </c>
      <c r="M14" s="27"/>
      <c r="N14" s="27"/>
      <c r="O14" s="27" t="s">
        <v>98</v>
      </c>
      <c r="P14" s="27"/>
    </row>
    <row r="15" spans="1:16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4" t="e">
        <f t="shared" si="1"/>
        <v>#DIV/0!</v>
      </c>
      <c r="M15" s="27"/>
      <c r="N15" s="27"/>
      <c r="O15" s="27" t="s">
        <v>98</v>
      </c>
      <c r="P15" s="27"/>
    </row>
    <row r="16" spans="1:16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4" t="e">
        <f t="shared" si="1"/>
        <v>#DIV/0!</v>
      </c>
      <c r="M16" s="27"/>
      <c r="N16" s="27"/>
      <c r="O16" s="27" t="s">
        <v>98</v>
      </c>
      <c r="P16" s="27"/>
    </row>
    <row r="17" spans="1:16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4" t="e">
        <f t="shared" si="1"/>
        <v>#DIV/0!</v>
      </c>
      <c r="M17" s="27"/>
      <c r="N17" s="27"/>
      <c r="O17" s="27" t="s">
        <v>98</v>
      </c>
      <c r="P17" s="27"/>
    </row>
    <row r="18" spans="1:16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4" t="e">
        <f t="shared" si="1"/>
        <v>#DIV/0!</v>
      </c>
      <c r="M18" s="27"/>
      <c r="N18" s="27"/>
      <c r="O18" s="27" t="s">
        <v>98</v>
      </c>
      <c r="P18" s="27"/>
    </row>
    <row r="19" spans="1:16" ht="12.7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9" t="e">
        <f t="shared" si="1"/>
        <v>#DIV/0!</v>
      </c>
      <c r="M19" s="131"/>
      <c r="N19" s="27"/>
      <c r="O19" s="131" t="s">
        <v>98</v>
      </c>
      <c r="P19" s="27"/>
    </row>
    <row r="20" spans="1:16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4" t="e">
        <f t="shared" si="1"/>
        <v>#DIV/0!</v>
      </c>
      <c r="M20" s="27"/>
      <c r="N20" s="27"/>
      <c r="O20" s="27" t="s">
        <v>98</v>
      </c>
      <c r="P20" s="27"/>
    </row>
    <row r="21" spans="1:15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89"/>
      <c r="M21" s="31"/>
      <c r="N21" s="31"/>
      <c r="O21" s="31"/>
    </row>
    <row r="22" spans="1:15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89"/>
      <c r="M22" s="31"/>
      <c r="N22" s="31"/>
      <c r="O22" s="31"/>
    </row>
    <row r="23" spans="1:15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89"/>
      <c r="M23" s="31"/>
      <c r="N23" s="31"/>
      <c r="O23" s="31"/>
    </row>
    <row r="24" spans="1:15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89"/>
      <c r="M24" s="31"/>
      <c r="N24" s="31"/>
      <c r="O24" s="31"/>
    </row>
    <row r="25" spans="1:15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89"/>
      <c r="M25" s="31"/>
      <c r="N25" s="31"/>
      <c r="O25" s="31"/>
    </row>
    <row r="26" spans="1:15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89"/>
      <c r="M26" s="31"/>
      <c r="N26" s="31"/>
      <c r="O26" s="31"/>
    </row>
    <row r="27" spans="1:15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89"/>
      <c r="M27" s="31"/>
      <c r="N27" s="31"/>
      <c r="O27" s="31"/>
    </row>
    <row r="28" spans="1:15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89"/>
      <c r="M28" s="31"/>
      <c r="N28" s="31"/>
      <c r="O28" s="31"/>
    </row>
    <row r="29" spans="1:15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89"/>
      <c r="M29" s="31"/>
      <c r="N29" s="31"/>
      <c r="O29" s="31"/>
    </row>
    <row r="30" spans="1:15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89"/>
      <c r="M30" s="31"/>
      <c r="N30" s="31"/>
      <c r="O30" s="31"/>
    </row>
    <row r="31" spans="1:15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89"/>
      <c r="M31" s="31"/>
      <c r="N31" s="31"/>
      <c r="O31" s="31"/>
    </row>
    <row r="32" spans="1:15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89"/>
      <c r="M32" s="31"/>
      <c r="N32" s="31"/>
      <c r="O32" s="31"/>
    </row>
    <row r="33" spans="1:15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89"/>
      <c r="M33" s="31"/>
      <c r="N33" s="31"/>
      <c r="O33" s="31"/>
    </row>
    <row r="34" spans="3:15" ht="12.75">
      <c r="C34" s="31"/>
      <c r="D34" s="31"/>
      <c r="E34" s="31"/>
      <c r="F34" s="31"/>
      <c r="G34" s="31"/>
      <c r="H34" s="31"/>
      <c r="I34" s="31"/>
      <c r="J34" s="31"/>
      <c r="K34" s="31"/>
      <c r="L34" s="89"/>
      <c r="M34" s="31"/>
      <c r="N34" s="31"/>
      <c r="O34" s="31"/>
    </row>
    <row r="35" spans="3:15" ht="12.75">
      <c r="C35" s="31"/>
      <c r="D35" s="31"/>
      <c r="E35" s="31"/>
      <c r="F35" s="31"/>
      <c r="G35" s="31"/>
      <c r="H35" s="31"/>
      <c r="I35" s="31"/>
      <c r="J35" s="31"/>
      <c r="K35" s="31"/>
      <c r="L35" s="89"/>
      <c r="M35" s="31"/>
      <c r="N35" s="31"/>
      <c r="O35" s="31"/>
    </row>
    <row r="36" spans="3:15" ht="12.75">
      <c r="C36" s="31"/>
      <c r="D36" s="31"/>
      <c r="E36" s="31"/>
      <c r="F36" s="31"/>
      <c r="G36" s="31"/>
      <c r="H36" s="31"/>
      <c r="I36" s="31"/>
      <c r="J36" s="31"/>
      <c r="K36" s="31"/>
      <c r="L36" s="89"/>
      <c r="M36" s="31"/>
      <c r="N36" s="31"/>
      <c r="O36" s="31"/>
    </row>
    <row r="37" spans="3:15" ht="12.75">
      <c r="C37" s="31"/>
      <c r="D37" s="31"/>
      <c r="E37" s="31"/>
      <c r="F37" s="31"/>
      <c r="G37" s="31"/>
      <c r="H37" s="31"/>
      <c r="I37" s="31"/>
      <c r="J37" s="31"/>
      <c r="K37" s="31"/>
      <c r="L37" s="89"/>
      <c r="M37" s="31"/>
      <c r="N37" s="31"/>
      <c r="O37" s="31"/>
    </row>
    <row r="38" spans="3:15" ht="12.75">
      <c r="C38" s="31"/>
      <c r="D38" s="31"/>
      <c r="E38" s="31"/>
      <c r="F38" s="31"/>
      <c r="G38" s="31"/>
      <c r="H38" s="31"/>
      <c r="I38" s="31"/>
      <c r="J38" s="31"/>
      <c r="K38" s="31"/>
      <c r="L38" s="89"/>
      <c r="M38" s="31"/>
      <c r="N38" s="31"/>
      <c r="O38" s="31"/>
    </row>
    <row r="39" spans="3:15" ht="12.75">
      <c r="C39" s="31"/>
      <c r="D39" s="31"/>
      <c r="E39" s="31"/>
      <c r="F39" s="31"/>
      <c r="G39" s="31"/>
      <c r="H39" s="31"/>
      <c r="I39" s="31"/>
      <c r="J39" s="31"/>
      <c r="K39" s="31"/>
      <c r="L39" s="89"/>
      <c r="M39" s="31"/>
      <c r="N39" s="31"/>
      <c r="O39" s="31"/>
    </row>
    <row r="40" spans="3:15" ht="12.75">
      <c r="C40" s="31"/>
      <c r="D40" s="31"/>
      <c r="E40" s="31"/>
      <c r="F40" s="31"/>
      <c r="G40" s="31"/>
      <c r="H40" s="31"/>
      <c r="I40" s="31"/>
      <c r="J40" s="31"/>
      <c r="K40" s="31"/>
      <c r="L40" s="89"/>
      <c r="M40" s="31"/>
      <c r="N40" s="31"/>
      <c r="O40" s="31"/>
    </row>
    <row r="41" spans="3:15" ht="12.75">
      <c r="C41" s="31"/>
      <c r="D41" s="31"/>
      <c r="E41" s="31"/>
      <c r="F41" s="31"/>
      <c r="G41" s="31"/>
      <c r="H41" s="31"/>
      <c r="I41" s="31"/>
      <c r="J41" s="31"/>
      <c r="K41" s="31"/>
      <c r="L41" s="89"/>
      <c r="M41" s="31"/>
      <c r="N41" s="31"/>
      <c r="O41" s="31"/>
    </row>
    <row r="42" spans="3:15" ht="12.75">
      <c r="C42" s="31"/>
      <c r="D42" s="31"/>
      <c r="E42" s="31"/>
      <c r="F42" s="31"/>
      <c r="G42" s="31"/>
      <c r="H42" s="31"/>
      <c r="I42" s="31"/>
      <c r="J42" s="31"/>
      <c r="K42" s="31"/>
      <c r="L42" s="89"/>
      <c r="M42" s="31"/>
      <c r="N42" s="31"/>
      <c r="O42" s="31"/>
    </row>
    <row r="43" spans="3:15" ht="12.75">
      <c r="C43" s="31"/>
      <c r="D43" s="31"/>
      <c r="E43" s="31"/>
      <c r="F43" s="31"/>
      <c r="G43" s="31"/>
      <c r="H43" s="31"/>
      <c r="I43" s="31"/>
      <c r="J43" s="31"/>
      <c r="K43" s="31"/>
      <c r="L43" s="89"/>
      <c r="M43" s="31"/>
      <c r="N43" s="31"/>
      <c r="O43" s="31"/>
    </row>
    <row r="44" spans="3:15" ht="12.75">
      <c r="C44" s="31"/>
      <c r="D44" s="31"/>
      <c r="E44" s="31"/>
      <c r="F44" s="31"/>
      <c r="G44" s="31"/>
      <c r="H44" s="31"/>
      <c r="I44" s="31"/>
      <c r="J44" s="31"/>
      <c r="K44" s="31"/>
      <c r="L44" s="89"/>
      <c r="M44" s="31"/>
      <c r="N44" s="31"/>
      <c r="O44" s="31"/>
    </row>
    <row r="45" spans="3:15" ht="12.75">
      <c r="C45" s="31"/>
      <c r="D45" s="31"/>
      <c r="E45" s="31"/>
      <c r="F45" s="31"/>
      <c r="G45" s="31"/>
      <c r="H45" s="31"/>
      <c r="I45" s="31"/>
      <c r="J45" s="31"/>
      <c r="K45" s="31"/>
      <c r="L45" s="89"/>
      <c r="M45" s="31"/>
      <c r="N45" s="31"/>
      <c r="O45" s="31"/>
    </row>
    <row r="46" spans="3:15" ht="12.75">
      <c r="C46" s="31"/>
      <c r="D46" s="31"/>
      <c r="E46" s="31"/>
      <c r="F46" s="31"/>
      <c r="G46" s="31"/>
      <c r="H46" s="31"/>
      <c r="I46" s="31"/>
      <c r="J46" s="31"/>
      <c r="K46" s="31"/>
      <c r="L46" s="89"/>
      <c r="M46" s="31"/>
      <c r="N46" s="31"/>
      <c r="O46" s="31"/>
    </row>
    <row r="47" spans="3:15" ht="12.75">
      <c r="C47" s="31"/>
      <c r="D47" s="31"/>
      <c r="E47" s="31"/>
      <c r="F47" s="31"/>
      <c r="G47" s="31"/>
      <c r="H47" s="31"/>
      <c r="I47" s="31"/>
      <c r="J47" s="31"/>
      <c r="K47" s="31"/>
      <c r="L47" s="89"/>
      <c r="M47" s="31"/>
      <c r="N47" s="31"/>
      <c r="O47" s="31"/>
    </row>
    <row r="48" spans="3:15" ht="12.75">
      <c r="C48" s="31"/>
      <c r="D48" s="31"/>
      <c r="E48" s="31"/>
      <c r="F48" s="31"/>
      <c r="G48" s="31"/>
      <c r="H48" s="31"/>
      <c r="I48" s="31"/>
      <c r="J48" s="31"/>
      <c r="K48" s="31"/>
      <c r="L48" s="89"/>
      <c r="M48" s="31"/>
      <c r="N48" s="31"/>
      <c r="O48" s="31"/>
    </row>
    <row r="49" spans="3:15" ht="12.75">
      <c r="C49" s="31"/>
      <c r="D49" s="31"/>
      <c r="E49" s="31"/>
      <c r="F49" s="31"/>
      <c r="G49" s="31"/>
      <c r="H49" s="31"/>
      <c r="I49" s="31"/>
      <c r="J49" s="31"/>
      <c r="K49" s="31"/>
      <c r="L49" s="89"/>
      <c r="M49" s="31"/>
      <c r="N49" s="31"/>
      <c r="O49" s="31"/>
    </row>
    <row r="50" spans="3:15" ht="12.75">
      <c r="C50" s="31"/>
      <c r="D50" s="31"/>
      <c r="E50" s="31"/>
      <c r="F50" s="31"/>
      <c r="G50" s="31"/>
      <c r="H50" s="31"/>
      <c r="I50" s="31"/>
      <c r="J50" s="31"/>
      <c r="K50" s="31"/>
      <c r="L50" s="89"/>
      <c r="M50" s="31"/>
      <c r="N50" s="31"/>
      <c r="O50" s="31"/>
    </row>
  </sheetData>
  <sheetProtection formatCells="0" formatColumns="0" formatRows="0" insertHyperlinks="0" sort="0" autoFilter="0" pivotTables="0"/>
  <autoFilter ref="A1:P1"/>
  <dataValidations count="2"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3" width="14.25390625" style="22" customWidth="1"/>
    <col min="4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23.00390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1.753906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 customHeight="1">
      <c r="A2" s="3"/>
      <c r="B2" s="3"/>
      <c r="C2" s="3"/>
      <c r="D2" s="3"/>
      <c r="E2" s="6"/>
      <c r="F2" s="3"/>
      <c r="G2" s="3"/>
      <c r="H2" s="3"/>
      <c r="I2" s="5"/>
      <c r="J2" s="5"/>
      <c r="K2" s="3"/>
      <c r="L2" s="4" t="e">
        <f aca="true" t="shared" si="0" ref="L2:L10">J2/K2</f>
        <v>#DIV/0!</v>
      </c>
      <c r="M2" s="45"/>
      <c r="N2" s="27"/>
      <c r="O2" s="27" t="s">
        <v>22</v>
      </c>
      <c r="P2" s="181"/>
    </row>
    <row r="3" spans="1:16" ht="12.75">
      <c r="A3" s="3"/>
      <c r="B3" s="3"/>
      <c r="C3" s="3"/>
      <c r="D3" s="3"/>
      <c r="E3" s="6"/>
      <c r="F3" s="3"/>
      <c r="G3" s="3"/>
      <c r="H3" s="3"/>
      <c r="I3" s="5"/>
      <c r="J3" s="5"/>
      <c r="K3" s="3"/>
      <c r="L3" s="4" t="e">
        <f t="shared" si="0"/>
        <v>#DIV/0!</v>
      </c>
      <c r="M3" s="45"/>
      <c r="N3" s="27"/>
      <c r="O3" s="27" t="s">
        <v>22</v>
      </c>
      <c r="P3" s="27"/>
    </row>
    <row r="4" spans="1:16" ht="12.75" customHeight="1">
      <c r="A4" s="3"/>
      <c r="B4" s="3"/>
      <c r="C4" s="3"/>
      <c r="D4" s="3"/>
      <c r="E4" s="6"/>
      <c r="F4" s="3"/>
      <c r="G4" s="3"/>
      <c r="H4" s="3"/>
      <c r="I4" s="5"/>
      <c r="J4" s="5"/>
      <c r="K4" s="3"/>
      <c r="L4" s="4" t="e">
        <f t="shared" si="0"/>
        <v>#DIV/0!</v>
      </c>
      <c r="M4" s="45"/>
      <c r="N4" s="27"/>
      <c r="O4" s="27" t="s">
        <v>22</v>
      </c>
      <c r="P4" s="27"/>
    </row>
    <row r="5" spans="1:16" ht="12.75" customHeight="1">
      <c r="A5" s="3"/>
      <c r="B5" s="23"/>
      <c r="C5" s="23"/>
      <c r="D5" s="23"/>
      <c r="E5" s="6"/>
      <c r="F5" s="3"/>
      <c r="G5" s="23"/>
      <c r="H5" s="23"/>
      <c r="I5" s="23"/>
      <c r="J5" s="5"/>
      <c r="K5" s="23"/>
      <c r="L5" s="4" t="e">
        <f t="shared" si="0"/>
        <v>#DIV/0!</v>
      </c>
      <c r="M5" s="45"/>
      <c r="N5" s="27"/>
      <c r="O5" s="27" t="s">
        <v>22</v>
      </c>
      <c r="P5" s="27"/>
    </row>
    <row r="6" spans="1:16" ht="12.75">
      <c r="A6" s="3"/>
      <c r="B6" s="15"/>
      <c r="C6" s="15"/>
      <c r="D6" s="15"/>
      <c r="E6" s="6"/>
      <c r="F6" s="3"/>
      <c r="G6" s="15"/>
      <c r="H6" s="15"/>
      <c r="I6" s="15"/>
      <c r="J6" s="5"/>
      <c r="K6" s="15"/>
      <c r="L6" s="4" t="e">
        <f t="shared" si="0"/>
        <v>#DIV/0!</v>
      </c>
      <c r="M6" s="45"/>
      <c r="N6" s="27"/>
      <c r="O6" s="27" t="s">
        <v>22</v>
      </c>
      <c r="P6" s="27"/>
    </row>
    <row r="7" spans="1:16" ht="12.75">
      <c r="A7" s="3"/>
      <c r="B7" s="3"/>
      <c r="C7" s="3"/>
      <c r="D7" s="7"/>
      <c r="E7" s="6"/>
      <c r="F7" s="3"/>
      <c r="G7" s="8"/>
      <c r="H7" s="8"/>
      <c r="I7" s="5"/>
      <c r="J7" s="5"/>
      <c r="K7" s="3"/>
      <c r="L7" s="4" t="e">
        <f t="shared" si="0"/>
        <v>#DIV/0!</v>
      </c>
      <c r="M7" s="45"/>
      <c r="N7" s="27"/>
      <c r="O7" s="27" t="s">
        <v>22</v>
      </c>
      <c r="P7" s="27"/>
    </row>
    <row r="8" spans="1:16" ht="12.75" customHeight="1">
      <c r="A8" s="3"/>
      <c r="B8" s="15"/>
      <c r="C8" s="15"/>
      <c r="D8" s="15"/>
      <c r="E8" s="6"/>
      <c r="F8" s="3"/>
      <c r="G8" s="15"/>
      <c r="H8" s="15"/>
      <c r="I8" s="15"/>
      <c r="J8" s="5"/>
      <c r="K8" s="15"/>
      <c r="L8" s="4" t="e">
        <f t="shared" si="0"/>
        <v>#DIV/0!</v>
      </c>
      <c r="M8" s="45"/>
      <c r="N8" s="27"/>
      <c r="O8" s="27" t="s">
        <v>22</v>
      </c>
      <c r="P8" s="181"/>
    </row>
    <row r="9" spans="1:16" ht="12.75">
      <c r="A9" s="3"/>
      <c r="B9" s="23"/>
      <c r="C9" s="23"/>
      <c r="D9" s="23"/>
      <c r="E9" s="6"/>
      <c r="F9" s="3"/>
      <c r="G9" s="23"/>
      <c r="H9" s="23"/>
      <c r="I9" s="23"/>
      <c r="J9" s="5"/>
      <c r="K9" s="23"/>
      <c r="L9" s="4" t="e">
        <f t="shared" si="0"/>
        <v>#DIV/0!</v>
      </c>
      <c r="M9" s="45"/>
      <c r="N9" s="27"/>
      <c r="O9" s="27" t="s">
        <v>22</v>
      </c>
      <c r="P9" s="27"/>
    </row>
    <row r="10" spans="1:16" ht="12.75">
      <c r="A10" s="3"/>
      <c r="B10" s="3"/>
      <c r="C10" s="3"/>
      <c r="D10" s="3"/>
      <c r="E10" s="6"/>
      <c r="F10" s="3"/>
      <c r="G10" s="3"/>
      <c r="H10" s="3"/>
      <c r="I10" s="5"/>
      <c r="J10" s="5"/>
      <c r="K10" s="3"/>
      <c r="L10" s="4" t="e">
        <f t="shared" si="0"/>
        <v>#DIV/0!</v>
      </c>
      <c r="M10" s="45"/>
      <c r="N10" s="27"/>
      <c r="O10" s="27" t="s">
        <v>22</v>
      </c>
      <c r="P10" s="27"/>
    </row>
    <row r="11" spans="1:16" ht="12.75">
      <c r="A11" s="3"/>
      <c r="B11" s="3"/>
      <c r="C11" s="3"/>
      <c r="D11" s="3"/>
      <c r="E11" s="6"/>
      <c r="F11" s="3"/>
      <c r="G11" s="3"/>
      <c r="H11" s="3"/>
      <c r="I11" s="5"/>
      <c r="J11" s="5"/>
      <c r="K11" s="3"/>
      <c r="L11" s="4" t="e">
        <f aca="true" t="shared" si="1" ref="L11:L20">J11/K11</f>
        <v>#DIV/0!</v>
      </c>
      <c r="M11" s="45"/>
      <c r="N11" s="27"/>
      <c r="O11" s="27" t="s">
        <v>22</v>
      </c>
      <c r="P11" s="27"/>
    </row>
    <row r="12" spans="1:16" ht="12.75">
      <c r="A12" s="3"/>
      <c r="B12" s="3"/>
      <c r="C12" s="3"/>
      <c r="D12" s="3"/>
      <c r="E12" s="6"/>
      <c r="F12" s="3"/>
      <c r="G12" s="3"/>
      <c r="H12" s="3"/>
      <c r="I12" s="5"/>
      <c r="J12" s="5"/>
      <c r="K12" s="3"/>
      <c r="L12" s="4" t="e">
        <f t="shared" si="1"/>
        <v>#DIV/0!</v>
      </c>
      <c r="M12" s="45"/>
      <c r="N12" s="27"/>
      <c r="O12" s="27" t="s">
        <v>22</v>
      </c>
      <c r="P12" s="27"/>
    </row>
    <row r="13" spans="1:16" ht="12.75">
      <c r="A13" s="3"/>
      <c r="B13" s="3"/>
      <c r="C13" s="3"/>
      <c r="D13" s="3"/>
      <c r="E13" s="6"/>
      <c r="F13" s="3"/>
      <c r="G13" s="3"/>
      <c r="H13" s="3"/>
      <c r="I13" s="5"/>
      <c r="J13" s="5"/>
      <c r="K13" s="3"/>
      <c r="L13" s="4" t="e">
        <f t="shared" si="1"/>
        <v>#DIV/0!</v>
      </c>
      <c r="M13" s="45"/>
      <c r="N13" s="27"/>
      <c r="O13" s="27" t="s">
        <v>22</v>
      </c>
      <c r="P13" s="27"/>
    </row>
    <row r="14" spans="1:16" ht="12.75">
      <c r="A14" s="3"/>
      <c r="B14" s="3"/>
      <c r="C14" s="3"/>
      <c r="D14" s="3"/>
      <c r="E14" s="6"/>
      <c r="F14" s="3"/>
      <c r="G14" s="3"/>
      <c r="H14" s="3"/>
      <c r="I14" s="5"/>
      <c r="J14" s="5"/>
      <c r="K14" s="3"/>
      <c r="L14" s="4" t="e">
        <f t="shared" si="1"/>
        <v>#DIV/0!</v>
      </c>
      <c r="M14" s="45"/>
      <c r="N14" s="27"/>
      <c r="O14" s="27" t="s">
        <v>22</v>
      </c>
      <c r="P14" s="27"/>
    </row>
    <row r="15" spans="1:16" ht="12.75">
      <c r="A15" s="3"/>
      <c r="B15" s="3"/>
      <c r="C15" s="3"/>
      <c r="D15" s="3"/>
      <c r="E15" s="6"/>
      <c r="F15" s="3"/>
      <c r="G15" s="3"/>
      <c r="H15" s="3"/>
      <c r="I15" s="5"/>
      <c r="J15" s="5"/>
      <c r="K15" s="3"/>
      <c r="L15" s="4" t="e">
        <f t="shared" si="1"/>
        <v>#DIV/0!</v>
      </c>
      <c r="M15" s="45"/>
      <c r="N15" s="27"/>
      <c r="O15" s="27" t="s">
        <v>22</v>
      </c>
      <c r="P15" s="27"/>
    </row>
    <row r="16" spans="1:16" ht="12.75">
      <c r="A16" s="3"/>
      <c r="B16" s="3"/>
      <c r="C16" s="3"/>
      <c r="D16" s="3"/>
      <c r="E16" s="6"/>
      <c r="F16" s="3"/>
      <c r="G16" s="3"/>
      <c r="H16" s="3"/>
      <c r="I16" s="5"/>
      <c r="J16" s="5"/>
      <c r="K16" s="3"/>
      <c r="L16" s="4" t="e">
        <f t="shared" si="1"/>
        <v>#DIV/0!</v>
      </c>
      <c r="M16" s="45"/>
      <c r="N16" s="27"/>
      <c r="O16" s="27" t="s">
        <v>22</v>
      </c>
      <c r="P16" s="27"/>
    </row>
    <row r="17" spans="1:16" ht="12.75">
      <c r="A17" s="3"/>
      <c r="B17" s="3"/>
      <c r="C17" s="3"/>
      <c r="D17" s="3"/>
      <c r="E17" s="6"/>
      <c r="F17" s="3"/>
      <c r="G17" s="3"/>
      <c r="H17" s="3"/>
      <c r="I17" s="5"/>
      <c r="J17" s="5"/>
      <c r="K17" s="3"/>
      <c r="L17" s="4" t="e">
        <f t="shared" si="1"/>
        <v>#DIV/0!</v>
      </c>
      <c r="M17" s="45"/>
      <c r="N17" s="27"/>
      <c r="O17" s="27" t="s">
        <v>22</v>
      </c>
      <c r="P17" s="27"/>
    </row>
    <row r="18" spans="1:16" ht="12.75">
      <c r="A18" s="3"/>
      <c r="B18" s="3"/>
      <c r="C18" s="3"/>
      <c r="D18" s="3"/>
      <c r="E18" s="6"/>
      <c r="F18" s="3"/>
      <c r="G18" s="3"/>
      <c r="H18" s="3"/>
      <c r="I18" s="5"/>
      <c r="J18" s="5"/>
      <c r="K18" s="3"/>
      <c r="L18" s="4" t="e">
        <f t="shared" si="1"/>
        <v>#DIV/0!</v>
      </c>
      <c r="M18" s="45"/>
      <c r="N18" s="27"/>
      <c r="O18" s="27" t="s">
        <v>22</v>
      </c>
      <c r="P18" s="27"/>
    </row>
    <row r="19" spans="1:16" ht="12.75">
      <c r="A19" s="132"/>
      <c r="B19" s="132"/>
      <c r="C19" s="132"/>
      <c r="D19" s="132"/>
      <c r="E19" s="138"/>
      <c r="F19" s="132"/>
      <c r="G19" s="132"/>
      <c r="H19" s="132"/>
      <c r="I19" s="134"/>
      <c r="J19" s="134"/>
      <c r="K19" s="132"/>
      <c r="L19" s="139" t="e">
        <f t="shared" si="1"/>
        <v>#DIV/0!</v>
      </c>
      <c r="M19" s="137"/>
      <c r="N19" s="27"/>
      <c r="O19" s="131" t="s">
        <v>22</v>
      </c>
      <c r="P19" s="27"/>
    </row>
    <row r="20" spans="1:16" ht="12.75">
      <c r="A20" s="3"/>
      <c r="B20" s="3"/>
      <c r="C20" s="3"/>
      <c r="D20" s="3"/>
      <c r="E20" s="6"/>
      <c r="F20" s="3"/>
      <c r="G20" s="3"/>
      <c r="H20" s="3"/>
      <c r="I20" s="5"/>
      <c r="J20" s="5"/>
      <c r="K20" s="3"/>
      <c r="L20" s="4" t="e">
        <f t="shared" si="1"/>
        <v>#DIV/0!</v>
      </c>
      <c r="M20" s="3"/>
      <c r="N20" s="27"/>
      <c r="O20" s="27" t="s">
        <v>22</v>
      </c>
      <c r="P20" s="27"/>
    </row>
    <row r="21" spans="1:15" ht="12.75">
      <c r="A21" s="87"/>
      <c r="B21" s="87"/>
      <c r="C21" s="87"/>
      <c r="D21" s="87"/>
      <c r="E21" s="88"/>
      <c r="F21" s="87"/>
      <c r="G21" s="87"/>
      <c r="H21" s="87"/>
      <c r="I21" s="63"/>
      <c r="J21" s="63"/>
      <c r="K21" s="87"/>
      <c r="L21" s="89"/>
      <c r="M21" s="87"/>
      <c r="N21" s="31"/>
      <c r="O21" s="31"/>
    </row>
    <row r="22" spans="1:15" ht="12.75">
      <c r="A22" s="87"/>
      <c r="B22" s="87"/>
      <c r="C22" s="87"/>
      <c r="D22" s="87"/>
      <c r="E22" s="88"/>
      <c r="F22" s="87"/>
      <c r="G22" s="87"/>
      <c r="H22" s="87"/>
      <c r="I22" s="63"/>
      <c r="J22" s="63"/>
      <c r="K22" s="87"/>
      <c r="L22" s="89"/>
      <c r="M22" s="87"/>
      <c r="N22" s="31"/>
      <c r="O22" s="31"/>
    </row>
    <row r="23" spans="1:15" ht="12.75">
      <c r="A23" s="87"/>
      <c r="B23" s="87"/>
      <c r="C23" s="87"/>
      <c r="D23" s="87"/>
      <c r="E23" s="88"/>
      <c r="F23" s="87"/>
      <c r="G23" s="87"/>
      <c r="H23" s="87"/>
      <c r="I23" s="63"/>
      <c r="J23" s="63"/>
      <c r="K23" s="87"/>
      <c r="L23" s="89"/>
      <c r="M23" s="87"/>
      <c r="N23" s="31"/>
      <c r="O23" s="31"/>
    </row>
    <row r="24" spans="1:15" ht="12.75">
      <c r="A24" s="87"/>
      <c r="B24" s="87"/>
      <c r="C24" s="87"/>
      <c r="D24" s="87"/>
      <c r="E24" s="88"/>
      <c r="F24" s="87"/>
      <c r="G24" s="87"/>
      <c r="H24" s="87"/>
      <c r="I24" s="63"/>
      <c r="J24" s="63"/>
      <c r="K24" s="87"/>
      <c r="L24" s="89"/>
      <c r="M24" s="87"/>
      <c r="N24" s="31"/>
      <c r="O24" s="31"/>
    </row>
    <row r="25" spans="1:15" ht="12.75">
      <c r="A25" s="87"/>
      <c r="B25" s="87"/>
      <c r="C25" s="87"/>
      <c r="D25" s="87"/>
      <c r="E25" s="88"/>
      <c r="F25" s="87"/>
      <c r="G25" s="87"/>
      <c r="H25" s="87"/>
      <c r="I25" s="63"/>
      <c r="J25" s="63"/>
      <c r="K25" s="87"/>
      <c r="L25" s="89"/>
      <c r="M25" s="87"/>
      <c r="N25" s="31"/>
      <c r="O25" s="31"/>
    </row>
    <row r="26" spans="1:15" ht="12.75">
      <c r="A26" s="87"/>
      <c r="B26" s="87"/>
      <c r="C26" s="87"/>
      <c r="D26" s="87"/>
      <c r="E26" s="88"/>
      <c r="F26" s="87"/>
      <c r="G26" s="87"/>
      <c r="H26" s="87"/>
      <c r="I26" s="63"/>
      <c r="J26" s="63"/>
      <c r="K26" s="87"/>
      <c r="L26" s="89"/>
      <c r="M26" s="87"/>
      <c r="N26" s="31"/>
      <c r="O26" s="31"/>
    </row>
    <row r="27" spans="1:15" ht="12.75">
      <c r="A27" s="87"/>
      <c r="B27" s="87"/>
      <c r="C27" s="87"/>
      <c r="D27" s="87"/>
      <c r="E27" s="88"/>
      <c r="F27" s="87"/>
      <c r="G27" s="87"/>
      <c r="H27" s="87"/>
      <c r="I27" s="63"/>
      <c r="J27" s="63"/>
      <c r="K27" s="87"/>
      <c r="L27" s="89"/>
      <c r="M27" s="87"/>
      <c r="N27" s="31"/>
      <c r="O27" s="31"/>
    </row>
    <row r="28" spans="1:15" ht="12.75">
      <c r="A28" s="87"/>
      <c r="B28" s="87"/>
      <c r="C28" s="87"/>
      <c r="D28" s="87"/>
      <c r="E28" s="88"/>
      <c r="F28" s="87"/>
      <c r="G28" s="87"/>
      <c r="H28" s="87"/>
      <c r="I28" s="63"/>
      <c r="J28" s="63"/>
      <c r="K28" s="87"/>
      <c r="L28" s="89"/>
      <c r="M28" s="87"/>
      <c r="N28" s="31"/>
      <c r="O28" s="31"/>
    </row>
    <row r="29" spans="1:15" ht="12.75">
      <c r="A29" s="87"/>
      <c r="B29" s="87"/>
      <c r="C29" s="87"/>
      <c r="D29" s="87"/>
      <c r="E29" s="88"/>
      <c r="F29" s="87"/>
      <c r="G29" s="87"/>
      <c r="H29" s="87"/>
      <c r="I29" s="63"/>
      <c r="J29" s="63"/>
      <c r="K29" s="87"/>
      <c r="L29" s="89"/>
      <c r="M29" s="87"/>
      <c r="N29" s="31"/>
      <c r="O29" s="31"/>
    </row>
    <row r="30" spans="1:15" ht="12.75">
      <c r="A30" s="87"/>
      <c r="B30" s="87"/>
      <c r="C30" s="87"/>
      <c r="D30" s="87"/>
      <c r="E30" s="88"/>
      <c r="F30" s="87"/>
      <c r="G30" s="87"/>
      <c r="H30" s="87"/>
      <c r="I30" s="63"/>
      <c r="J30" s="63"/>
      <c r="K30" s="87"/>
      <c r="L30" s="89"/>
      <c r="M30" s="87"/>
      <c r="N30" s="31"/>
      <c r="O30" s="31"/>
    </row>
    <row r="31" spans="1:15" ht="12.75">
      <c r="A31" s="87"/>
      <c r="B31" s="87"/>
      <c r="C31" s="87"/>
      <c r="D31" s="87"/>
      <c r="E31" s="88"/>
      <c r="F31" s="87"/>
      <c r="G31" s="87"/>
      <c r="H31" s="87"/>
      <c r="I31" s="63"/>
      <c r="J31" s="63"/>
      <c r="K31" s="87"/>
      <c r="L31" s="89"/>
      <c r="M31" s="87"/>
      <c r="N31" s="31"/>
      <c r="O31" s="31"/>
    </row>
    <row r="32" spans="1:15" ht="12.75">
      <c r="A32" s="87"/>
      <c r="B32" s="87"/>
      <c r="C32" s="87"/>
      <c r="D32" s="87"/>
      <c r="E32" s="88"/>
      <c r="F32" s="87"/>
      <c r="G32" s="87"/>
      <c r="H32" s="87"/>
      <c r="I32" s="63"/>
      <c r="J32" s="63"/>
      <c r="K32" s="87"/>
      <c r="L32" s="89"/>
      <c r="M32" s="87"/>
      <c r="N32" s="31"/>
      <c r="O32" s="31"/>
    </row>
    <row r="33" spans="1:15" ht="12.75">
      <c r="A33" s="87"/>
      <c r="B33" s="87"/>
      <c r="C33" s="87"/>
      <c r="D33" s="87"/>
      <c r="E33" s="88"/>
      <c r="F33" s="87"/>
      <c r="G33" s="87"/>
      <c r="H33" s="87"/>
      <c r="I33" s="63"/>
      <c r="J33" s="63"/>
      <c r="K33" s="87"/>
      <c r="L33" s="89"/>
      <c r="M33" s="87"/>
      <c r="N33" s="31"/>
      <c r="O33" s="31"/>
    </row>
    <row r="34" spans="3:15" ht="12.75">
      <c r="C34" s="87"/>
      <c r="D34" s="87"/>
      <c r="E34" s="88"/>
      <c r="F34" s="87"/>
      <c r="G34" s="87"/>
      <c r="H34" s="87"/>
      <c r="I34" s="63"/>
      <c r="J34" s="63"/>
      <c r="K34" s="87"/>
      <c r="L34" s="89"/>
      <c r="M34" s="87"/>
      <c r="N34" s="31"/>
      <c r="O34" s="31"/>
    </row>
    <row r="35" spans="3:15" ht="12.75">
      <c r="C35" s="87"/>
      <c r="D35" s="87"/>
      <c r="E35" s="88"/>
      <c r="F35" s="87"/>
      <c r="G35" s="87"/>
      <c r="H35" s="87"/>
      <c r="I35" s="63"/>
      <c r="J35" s="63"/>
      <c r="K35" s="87"/>
      <c r="L35" s="89"/>
      <c r="M35" s="87"/>
      <c r="N35" s="31"/>
      <c r="O35" s="31"/>
    </row>
    <row r="36" spans="3:15" ht="12.75">
      <c r="C36" s="87"/>
      <c r="D36" s="87"/>
      <c r="E36" s="88"/>
      <c r="F36" s="87"/>
      <c r="G36" s="87"/>
      <c r="H36" s="87"/>
      <c r="I36" s="63"/>
      <c r="J36" s="63"/>
      <c r="K36" s="87"/>
      <c r="L36" s="89"/>
      <c r="M36" s="87"/>
      <c r="N36" s="31"/>
      <c r="O36" s="31"/>
    </row>
    <row r="37" spans="3:15" ht="12.75">
      <c r="C37" s="87"/>
      <c r="D37" s="87"/>
      <c r="E37" s="88"/>
      <c r="F37" s="87"/>
      <c r="G37" s="87"/>
      <c r="H37" s="87"/>
      <c r="I37" s="63"/>
      <c r="J37" s="63"/>
      <c r="K37" s="87"/>
      <c r="L37" s="89"/>
      <c r="M37" s="87"/>
      <c r="N37" s="31"/>
      <c r="O37" s="31"/>
    </row>
    <row r="38" spans="3:15" ht="12.75">
      <c r="C38" s="87"/>
      <c r="D38" s="87"/>
      <c r="E38" s="88"/>
      <c r="F38" s="87"/>
      <c r="G38" s="87"/>
      <c r="H38" s="87"/>
      <c r="I38" s="63"/>
      <c r="J38" s="63"/>
      <c r="K38" s="87"/>
      <c r="L38" s="89"/>
      <c r="M38" s="87"/>
      <c r="N38" s="31"/>
      <c r="O38" s="31"/>
    </row>
    <row r="39" spans="3:15" ht="12.75">
      <c r="C39" s="87"/>
      <c r="D39" s="87"/>
      <c r="E39" s="88"/>
      <c r="F39" s="87"/>
      <c r="G39" s="87"/>
      <c r="H39" s="87"/>
      <c r="I39" s="63"/>
      <c r="J39" s="63"/>
      <c r="K39" s="87"/>
      <c r="L39" s="89"/>
      <c r="M39" s="87"/>
      <c r="N39" s="31"/>
      <c r="O39" s="31"/>
    </row>
    <row r="40" spans="3:15" ht="12.75">
      <c r="C40" s="87"/>
      <c r="D40" s="87"/>
      <c r="E40" s="88"/>
      <c r="F40" s="87"/>
      <c r="G40" s="87"/>
      <c r="H40" s="87"/>
      <c r="I40" s="63"/>
      <c r="J40" s="63"/>
      <c r="K40" s="87"/>
      <c r="L40" s="89"/>
      <c r="M40" s="87"/>
      <c r="N40" s="31"/>
      <c r="O40" s="31"/>
    </row>
    <row r="41" spans="3:15" ht="12.75">
      <c r="C41" s="87"/>
      <c r="D41" s="87"/>
      <c r="E41" s="88"/>
      <c r="F41" s="87"/>
      <c r="G41" s="87"/>
      <c r="H41" s="87"/>
      <c r="I41" s="63"/>
      <c r="J41" s="63"/>
      <c r="K41" s="87"/>
      <c r="L41" s="89"/>
      <c r="M41" s="87"/>
      <c r="N41" s="31"/>
      <c r="O41" s="31"/>
    </row>
    <row r="42" spans="3:15" ht="12.75">
      <c r="C42" s="87"/>
      <c r="D42" s="87"/>
      <c r="E42" s="88"/>
      <c r="F42" s="87"/>
      <c r="G42" s="87"/>
      <c r="H42" s="87"/>
      <c r="I42" s="63"/>
      <c r="J42" s="63"/>
      <c r="K42" s="87"/>
      <c r="L42" s="89"/>
      <c r="M42" s="87"/>
      <c r="N42" s="31"/>
      <c r="O42" s="31"/>
    </row>
    <row r="43" spans="3:15" ht="12.75">
      <c r="C43" s="87"/>
      <c r="D43" s="87"/>
      <c r="E43" s="88"/>
      <c r="F43" s="87"/>
      <c r="G43" s="87"/>
      <c r="H43" s="87"/>
      <c r="I43" s="63"/>
      <c r="J43" s="63"/>
      <c r="K43" s="87"/>
      <c r="L43" s="89"/>
      <c r="M43" s="87"/>
      <c r="N43" s="31"/>
      <c r="O43" s="31"/>
    </row>
    <row r="44" spans="3:15" ht="12.75">
      <c r="C44" s="87"/>
      <c r="D44" s="87"/>
      <c r="E44" s="88"/>
      <c r="F44" s="87"/>
      <c r="G44" s="87"/>
      <c r="H44" s="87"/>
      <c r="I44" s="63"/>
      <c r="J44" s="63"/>
      <c r="K44" s="87"/>
      <c r="L44" s="89"/>
      <c r="M44" s="87"/>
      <c r="N44" s="31"/>
      <c r="O44" s="31"/>
    </row>
    <row r="45" spans="3:15" ht="12.75">
      <c r="C45" s="87"/>
      <c r="D45" s="87"/>
      <c r="E45" s="88"/>
      <c r="F45" s="87"/>
      <c r="G45" s="87"/>
      <c r="H45" s="87"/>
      <c r="I45" s="63"/>
      <c r="J45" s="63"/>
      <c r="K45" s="87"/>
      <c r="L45" s="89"/>
      <c r="M45" s="87"/>
      <c r="N45" s="31"/>
      <c r="O45" s="31"/>
    </row>
    <row r="46" spans="3:15" ht="12.75">
      <c r="C46" s="87"/>
      <c r="D46" s="87"/>
      <c r="E46" s="88"/>
      <c r="F46" s="87"/>
      <c r="G46" s="87"/>
      <c r="H46" s="87"/>
      <c r="I46" s="63"/>
      <c r="J46" s="63"/>
      <c r="K46" s="87"/>
      <c r="L46" s="89"/>
      <c r="M46" s="87"/>
      <c r="N46" s="31"/>
      <c r="O46" s="31"/>
    </row>
    <row r="47" spans="3:15" ht="12.75">
      <c r="C47" s="87"/>
      <c r="D47" s="87"/>
      <c r="E47" s="88"/>
      <c r="F47" s="87"/>
      <c r="G47" s="87"/>
      <c r="H47" s="87"/>
      <c r="I47" s="63"/>
      <c r="J47" s="63"/>
      <c r="K47" s="87"/>
      <c r="L47" s="89"/>
      <c r="M47" s="87"/>
      <c r="N47" s="31"/>
      <c r="O47" s="31"/>
    </row>
    <row r="48" spans="3:15" ht="12.75">
      <c r="C48" s="87"/>
      <c r="D48" s="87"/>
      <c r="E48" s="88"/>
      <c r="F48" s="87"/>
      <c r="G48" s="87"/>
      <c r="H48" s="87"/>
      <c r="I48" s="63"/>
      <c r="J48" s="63"/>
      <c r="K48" s="87"/>
      <c r="L48" s="89"/>
      <c r="M48" s="87"/>
      <c r="N48" s="31"/>
      <c r="O48" s="31"/>
    </row>
    <row r="49" spans="3:15" ht="12.75">
      <c r="C49" s="87"/>
      <c r="D49" s="87"/>
      <c r="E49" s="88"/>
      <c r="F49" s="87"/>
      <c r="G49" s="87"/>
      <c r="H49" s="87"/>
      <c r="I49" s="63"/>
      <c r="J49" s="63"/>
      <c r="K49" s="87"/>
      <c r="L49" s="89"/>
      <c r="M49" s="87"/>
      <c r="N49" s="31"/>
      <c r="O49" s="31"/>
    </row>
    <row r="50" spans="3:15" ht="12.75">
      <c r="C50" s="87"/>
      <c r="D50" s="87"/>
      <c r="E50" s="88"/>
      <c r="F50" s="87"/>
      <c r="G50" s="87"/>
      <c r="H50" s="87"/>
      <c r="I50" s="63"/>
      <c r="J50" s="63"/>
      <c r="K50" s="87"/>
      <c r="L50" s="89"/>
      <c r="M50" s="87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M2:M50">
      <formula1>Статус</formula1>
    </dataValidation>
    <dataValidation type="list" allowBlank="1" showInputMessage="1" showErrorMessage="1" sqref="N21:N50">
      <formula1>SLVLA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3.37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12" t="s">
        <v>0</v>
      </c>
      <c r="C1" s="112" t="s">
        <v>1</v>
      </c>
      <c r="D1" s="112" t="s">
        <v>2</v>
      </c>
      <c r="E1" s="18" t="s">
        <v>96</v>
      </c>
      <c r="F1" s="19" t="s">
        <v>112</v>
      </c>
      <c r="G1" s="112" t="s">
        <v>3</v>
      </c>
      <c r="H1" s="112" t="s">
        <v>120</v>
      </c>
      <c r="I1" s="18" t="s">
        <v>26</v>
      </c>
      <c r="J1" s="112" t="s">
        <v>4</v>
      </c>
      <c r="K1" s="113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45"/>
      <c r="B2" s="114"/>
      <c r="C2" s="114"/>
      <c r="D2" s="114"/>
      <c r="E2" s="115"/>
      <c r="F2" s="45"/>
      <c r="G2" s="116"/>
      <c r="H2" s="116"/>
      <c r="I2" s="5"/>
      <c r="J2" s="116"/>
      <c r="K2" s="116"/>
      <c r="L2" s="118" t="e">
        <f>J2/K2</f>
        <v>#DIV/0!</v>
      </c>
      <c r="M2" s="45"/>
      <c r="N2" s="27"/>
      <c r="O2" s="27" t="s">
        <v>10</v>
      </c>
      <c r="P2" s="181"/>
    </row>
    <row r="3" spans="1:16" ht="12.75">
      <c r="A3" s="45"/>
      <c r="B3" s="114"/>
      <c r="C3" s="119"/>
      <c r="D3" s="119"/>
      <c r="E3" s="115"/>
      <c r="F3" s="45"/>
      <c r="G3" s="116"/>
      <c r="H3" s="116"/>
      <c r="I3" s="5"/>
      <c r="J3" s="116"/>
      <c r="K3" s="116"/>
      <c r="L3" s="118" t="e">
        <f aca="true" t="shared" si="0" ref="L3:L10">J3/K3</f>
        <v>#DIV/0!</v>
      </c>
      <c r="M3" s="45"/>
      <c r="N3" s="27"/>
      <c r="O3" s="27" t="s">
        <v>10</v>
      </c>
      <c r="P3" s="27"/>
    </row>
    <row r="4" spans="1:16" ht="12.75">
      <c r="A4" s="45"/>
      <c r="B4" s="119"/>
      <c r="C4" s="119"/>
      <c r="D4" s="119"/>
      <c r="E4" s="115"/>
      <c r="F4" s="45"/>
      <c r="G4" s="116"/>
      <c r="H4" s="116"/>
      <c r="I4" s="5"/>
      <c r="J4" s="116"/>
      <c r="K4" s="116"/>
      <c r="L4" s="118" t="e">
        <f t="shared" si="0"/>
        <v>#DIV/0!</v>
      </c>
      <c r="M4" s="45"/>
      <c r="N4" s="27"/>
      <c r="O4" s="27" t="s">
        <v>10</v>
      </c>
      <c r="P4" s="27"/>
    </row>
    <row r="5" spans="1:16" ht="12.75">
      <c r="A5" s="45"/>
      <c r="B5" s="114"/>
      <c r="C5" s="114"/>
      <c r="D5" s="114"/>
      <c r="E5" s="115"/>
      <c r="F5" s="45"/>
      <c r="G5" s="116"/>
      <c r="H5" s="116"/>
      <c r="I5" s="5"/>
      <c r="J5" s="116"/>
      <c r="K5" s="116"/>
      <c r="L5" s="118" t="e">
        <f t="shared" si="0"/>
        <v>#DIV/0!</v>
      </c>
      <c r="M5" s="45"/>
      <c r="N5" s="27"/>
      <c r="O5" s="27" t="s">
        <v>10</v>
      </c>
      <c r="P5" s="27"/>
    </row>
    <row r="6" spans="1:16" ht="12.75">
      <c r="A6" s="45"/>
      <c r="B6" s="119"/>
      <c r="C6" s="119"/>
      <c r="D6" s="119"/>
      <c r="E6" s="115"/>
      <c r="F6" s="45"/>
      <c r="G6" s="116"/>
      <c r="H6" s="116"/>
      <c r="I6" s="5"/>
      <c r="J6" s="116"/>
      <c r="K6" s="116"/>
      <c r="L6" s="118" t="e">
        <f t="shared" si="0"/>
        <v>#DIV/0!</v>
      </c>
      <c r="M6" s="45"/>
      <c r="N6" s="27"/>
      <c r="O6" s="27" t="s">
        <v>10</v>
      </c>
      <c r="P6" s="27"/>
    </row>
    <row r="7" spans="1:16" ht="12.75">
      <c r="A7" s="45"/>
      <c r="B7" s="114"/>
      <c r="C7" s="114"/>
      <c r="D7" s="114"/>
      <c r="E7" s="115"/>
      <c r="F7" s="45"/>
      <c r="G7" s="116"/>
      <c r="H7" s="116"/>
      <c r="I7" s="5"/>
      <c r="J7" s="116"/>
      <c r="K7" s="116"/>
      <c r="L7" s="118" t="e">
        <f t="shared" si="0"/>
        <v>#DIV/0!</v>
      </c>
      <c r="M7" s="45"/>
      <c r="N7" s="27"/>
      <c r="O7" s="27" t="s">
        <v>10</v>
      </c>
      <c r="P7" s="27"/>
    </row>
    <row r="8" spans="1:16" ht="12.75">
      <c r="A8" s="45"/>
      <c r="B8" s="114"/>
      <c r="C8" s="114"/>
      <c r="D8" s="114"/>
      <c r="E8" s="115"/>
      <c r="F8" s="45"/>
      <c r="G8" s="116"/>
      <c r="H8" s="116"/>
      <c r="I8" s="5"/>
      <c r="J8" s="116"/>
      <c r="K8" s="116"/>
      <c r="L8" s="118" t="e">
        <f t="shared" si="0"/>
        <v>#DIV/0!</v>
      </c>
      <c r="M8" s="45"/>
      <c r="N8" s="27"/>
      <c r="O8" s="27" t="s">
        <v>10</v>
      </c>
      <c r="P8" s="181"/>
    </row>
    <row r="9" spans="1:16" ht="12.75">
      <c r="A9" s="45"/>
      <c r="B9" s="114"/>
      <c r="C9" s="114"/>
      <c r="D9" s="114"/>
      <c r="E9" s="115"/>
      <c r="F9" s="45"/>
      <c r="G9" s="116"/>
      <c r="H9" s="116"/>
      <c r="I9" s="5"/>
      <c r="J9" s="116"/>
      <c r="K9" s="116"/>
      <c r="L9" s="118" t="e">
        <f t="shared" si="0"/>
        <v>#DIV/0!</v>
      </c>
      <c r="M9" s="45"/>
      <c r="N9" s="27"/>
      <c r="O9" s="27" t="s">
        <v>10</v>
      </c>
      <c r="P9" s="27"/>
    </row>
    <row r="10" spans="1:16" ht="12.75">
      <c r="A10" s="45"/>
      <c r="B10" s="114"/>
      <c r="C10" s="114"/>
      <c r="D10" s="114"/>
      <c r="E10" s="115"/>
      <c r="F10" s="45"/>
      <c r="G10" s="116"/>
      <c r="H10" s="116"/>
      <c r="I10" s="5"/>
      <c r="J10" s="116"/>
      <c r="K10" s="116"/>
      <c r="L10" s="118" t="e">
        <f t="shared" si="0"/>
        <v>#DIV/0!</v>
      </c>
      <c r="M10" s="45"/>
      <c r="N10" s="27"/>
      <c r="O10" s="27" t="s">
        <v>10</v>
      </c>
      <c r="P10" s="27"/>
    </row>
    <row r="11" spans="1:16" ht="12.75">
      <c r="A11" s="45"/>
      <c r="B11" s="114"/>
      <c r="C11" s="114"/>
      <c r="D11" s="114"/>
      <c r="E11" s="115"/>
      <c r="F11" s="45"/>
      <c r="G11" s="116"/>
      <c r="H11" s="116"/>
      <c r="I11" s="5"/>
      <c r="J11" s="116"/>
      <c r="K11" s="116"/>
      <c r="L11" s="118" t="e">
        <f aca="true" t="shared" si="1" ref="L11:L20">J11/K11</f>
        <v>#DIV/0!</v>
      </c>
      <c r="M11" s="45"/>
      <c r="N11" s="27"/>
      <c r="O11" s="27" t="s">
        <v>10</v>
      </c>
      <c r="P11" s="27"/>
    </row>
    <row r="12" spans="1:16" ht="12.75">
      <c r="A12" s="45"/>
      <c r="B12" s="114"/>
      <c r="C12" s="114"/>
      <c r="D12" s="114"/>
      <c r="E12" s="115"/>
      <c r="F12" s="45"/>
      <c r="G12" s="116"/>
      <c r="H12" s="116"/>
      <c r="I12" s="5"/>
      <c r="J12" s="116"/>
      <c r="K12" s="116"/>
      <c r="L12" s="118" t="e">
        <f t="shared" si="1"/>
        <v>#DIV/0!</v>
      </c>
      <c r="M12" s="45"/>
      <c r="N12" s="27"/>
      <c r="O12" s="27" t="s">
        <v>10</v>
      </c>
      <c r="P12" s="27"/>
    </row>
    <row r="13" spans="1:16" ht="12.75">
      <c r="A13" s="45"/>
      <c r="B13" s="114"/>
      <c r="C13" s="114"/>
      <c r="D13" s="114"/>
      <c r="E13" s="115"/>
      <c r="F13" s="45"/>
      <c r="G13" s="116"/>
      <c r="H13" s="116"/>
      <c r="I13" s="5"/>
      <c r="J13" s="116"/>
      <c r="K13" s="116"/>
      <c r="L13" s="118" t="e">
        <f t="shared" si="1"/>
        <v>#DIV/0!</v>
      </c>
      <c r="M13" s="45"/>
      <c r="N13" s="27"/>
      <c r="O13" s="27" t="s">
        <v>10</v>
      </c>
      <c r="P13" s="27"/>
    </row>
    <row r="14" spans="1:16" ht="12.75">
      <c r="A14" s="45"/>
      <c r="B14" s="114"/>
      <c r="C14" s="114"/>
      <c r="D14" s="114"/>
      <c r="E14" s="115"/>
      <c r="F14" s="45"/>
      <c r="G14" s="116"/>
      <c r="H14" s="116"/>
      <c r="I14" s="5"/>
      <c r="J14" s="116"/>
      <c r="K14" s="116"/>
      <c r="L14" s="118" t="e">
        <f t="shared" si="1"/>
        <v>#DIV/0!</v>
      </c>
      <c r="M14" s="45"/>
      <c r="N14" s="27"/>
      <c r="O14" s="27" t="s">
        <v>10</v>
      </c>
      <c r="P14" s="27"/>
    </row>
    <row r="15" spans="1:16" ht="12.75">
      <c r="A15" s="45"/>
      <c r="B15" s="114"/>
      <c r="C15" s="114"/>
      <c r="D15" s="114"/>
      <c r="E15" s="115"/>
      <c r="F15" s="45"/>
      <c r="G15" s="116"/>
      <c r="H15" s="116"/>
      <c r="I15" s="5"/>
      <c r="J15" s="116"/>
      <c r="K15" s="116"/>
      <c r="L15" s="118" t="e">
        <f t="shared" si="1"/>
        <v>#DIV/0!</v>
      </c>
      <c r="M15" s="45"/>
      <c r="N15" s="27"/>
      <c r="O15" s="27" t="s">
        <v>10</v>
      </c>
      <c r="P15" s="27"/>
    </row>
    <row r="16" spans="1:16" ht="12.75">
      <c r="A16" s="45"/>
      <c r="B16" s="114"/>
      <c r="C16" s="114"/>
      <c r="D16" s="114"/>
      <c r="E16" s="115"/>
      <c r="F16" s="45"/>
      <c r="G16" s="116"/>
      <c r="H16" s="116"/>
      <c r="I16" s="5"/>
      <c r="J16" s="116"/>
      <c r="K16" s="116"/>
      <c r="L16" s="118" t="e">
        <f t="shared" si="1"/>
        <v>#DIV/0!</v>
      </c>
      <c r="M16" s="45"/>
      <c r="N16" s="27"/>
      <c r="O16" s="27" t="s">
        <v>10</v>
      </c>
      <c r="P16" s="27"/>
    </row>
    <row r="17" spans="1:16" ht="12.75">
      <c r="A17" s="45"/>
      <c r="B17" s="114"/>
      <c r="C17" s="114"/>
      <c r="D17" s="114"/>
      <c r="E17" s="115"/>
      <c r="F17" s="45"/>
      <c r="G17" s="116"/>
      <c r="H17" s="116"/>
      <c r="I17" s="5"/>
      <c r="J17" s="116"/>
      <c r="K17" s="116"/>
      <c r="L17" s="118" t="e">
        <f t="shared" si="1"/>
        <v>#DIV/0!</v>
      </c>
      <c r="M17" s="45"/>
      <c r="N17" s="27"/>
      <c r="O17" s="27" t="s">
        <v>10</v>
      </c>
      <c r="P17" s="27"/>
    </row>
    <row r="18" spans="1:16" ht="12.75">
      <c r="A18" s="45"/>
      <c r="B18" s="114"/>
      <c r="C18" s="114"/>
      <c r="D18" s="114"/>
      <c r="E18" s="115"/>
      <c r="F18" s="45"/>
      <c r="G18" s="116"/>
      <c r="H18" s="116"/>
      <c r="I18" s="5"/>
      <c r="J18" s="116"/>
      <c r="K18" s="116"/>
      <c r="L18" s="118" t="e">
        <f t="shared" si="1"/>
        <v>#DIV/0!</v>
      </c>
      <c r="M18" s="45"/>
      <c r="N18" s="27"/>
      <c r="O18" s="27" t="s">
        <v>10</v>
      </c>
      <c r="P18" s="27"/>
    </row>
    <row r="19" spans="1:16" ht="12.75">
      <c r="A19" s="137"/>
      <c r="B19" s="145"/>
      <c r="C19" s="145"/>
      <c r="D19" s="145"/>
      <c r="E19" s="146"/>
      <c r="F19" s="137"/>
      <c r="G19" s="147"/>
      <c r="H19" s="116"/>
      <c r="I19" s="5"/>
      <c r="J19" s="147"/>
      <c r="K19" s="147"/>
      <c r="L19" s="148" t="e">
        <f t="shared" si="1"/>
        <v>#DIV/0!</v>
      </c>
      <c r="M19" s="137"/>
      <c r="N19" s="27"/>
      <c r="O19" s="131" t="s">
        <v>10</v>
      </c>
      <c r="P19" s="27"/>
    </row>
    <row r="20" spans="1:16" ht="12.75">
      <c r="A20" s="3"/>
      <c r="B20" s="114"/>
      <c r="C20" s="114"/>
      <c r="D20" s="114"/>
      <c r="E20" s="6"/>
      <c r="F20" s="3"/>
      <c r="G20" s="116"/>
      <c r="H20" s="116"/>
      <c r="I20" s="5"/>
      <c r="J20" s="116"/>
      <c r="K20" s="116"/>
      <c r="L20" s="4" t="e">
        <f t="shared" si="1"/>
        <v>#DIV/0!</v>
      </c>
      <c r="M20" s="3"/>
      <c r="N20" s="27"/>
      <c r="O20" s="27" t="s">
        <v>10</v>
      </c>
      <c r="P20" s="27"/>
    </row>
    <row r="21" spans="1:15" ht="12.75">
      <c r="A21" s="87"/>
      <c r="B21" s="120"/>
      <c r="C21" s="120"/>
      <c r="D21" s="120"/>
      <c r="E21" s="88"/>
      <c r="F21" s="87"/>
      <c r="G21" s="121"/>
      <c r="H21" s="121"/>
      <c r="I21" s="63"/>
      <c r="J21" s="121"/>
      <c r="K21" s="121"/>
      <c r="L21" s="89"/>
      <c r="M21" s="87"/>
      <c r="N21" s="31"/>
      <c r="O21" s="31"/>
    </row>
    <row r="22" spans="1:15" ht="12.75">
      <c r="A22" s="87"/>
      <c r="B22" s="120"/>
      <c r="C22" s="120"/>
      <c r="D22" s="120"/>
      <c r="E22" s="88"/>
      <c r="F22" s="87"/>
      <c r="G22" s="121"/>
      <c r="H22" s="121"/>
      <c r="I22" s="63"/>
      <c r="J22" s="121"/>
      <c r="K22" s="121"/>
      <c r="L22" s="89"/>
      <c r="M22" s="87"/>
      <c r="N22" s="31"/>
      <c r="O22" s="31"/>
    </row>
    <row r="23" spans="1:15" ht="12.75">
      <c r="A23" s="87"/>
      <c r="B23" s="120"/>
      <c r="C23" s="120"/>
      <c r="D23" s="120"/>
      <c r="E23" s="88"/>
      <c r="F23" s="87"/>
      <c r="G23" s="121"/>
      <c r="H23" s="121"/>
      <c r="I23" s="63"/>
      <c r="J23" s="121"/>
      <c r="K23" s="121"/>
      <c r="L23" s="89"/>
      <c r="M23" s="87"/>
      <c r="N23" s="31"/>
      <c r="O23" s="31"/>
    </row>
    <row r="24" spans="1:15" ht="12.75">
      <c r="A24" s="87"/>
      <c r="B24" s="120"/>
      <c r="C24" s="120"/>
      <c r="D24" s="120"/>
      <c r="E24" s="88"/>
      <c r="F24" s="87"/>
      <c r="G24" s="121"/>
      <c r="H24" s="121"/>
      <c r="I24" s="63"/>
      <c r="J24" s="121"/>
      <c r="K24" s="121"/>
      <c r="L24" s="89"/>
      <c r="M24" s="87"/>
      <c r="N24" s="31"/>
      <c r="O24" s="31"/>
    </row>
    <row r="25" spans="1:15" ht="12.75">
      <c r="A25" s="87"/>
      <c r="B25" s="120"/>
      <c r="C25" s="120"/>
      <c r="D25" s="120"/>
      <c r="E25" s="88"/>
      <c r="F25" s="87"/>
      <c r="G25" s="121"/>
      <c r="H25" s="121"/>
      <c r="I25" s="63"/>
      <c r="J25" s="121"/>
      <c r="K25" s="121"/>
      <c r="L25" s="89"/>
      <c r="M25" s="87"/>
      <c r="N25" s="31"/>
      <c r="O25" s="31"/>
    </row>
    <row r="26" spans="1:15" ht="12.75">
      <c r="A26" s="87"/>
      <c r="B26" s="120"/>
      <c r="C26" s="120"/>
      <c r="D26" s="120"/>
      <c r="E26" s="88"/>
      <c r="F26" s="87"/>
      <c r="G26" s="121"/>
      <c r="H26" s="121"/>
      <c r="I26" s="63"/>
      <c r="J26" s="121"/>
      <c r="K26" s="121"/>
      <c r="L26" s="89"/>
      <c r="M26" s="87"/>
      <c r="N26" s="31"/>
      <c r="O26" s="31"/>
    </row>
    <row r="27" spans="1:15" ht="12.75">
      <c r="A27" s="87"/>
      <c r="B27" s="120"/>
      <c r="C27" s="120"/>
      <c r="D27" s="120"/>
      <c r="E27" s="88"/>
      <c r="F27" s="87"/>
      <c r="G27" s="121"/>
      <c r="H27" s="121"/>
      <c r="I27" s="63"/>
      <c r="J27" s="121"/>
      <c r="K27" s="121"/>
      <c r="L27" s="89"/>
      <c r="M27" s="87"/>
      <c r="N27" s="31"/>
      <c r="O27" s="31"/>
    </row>
    <row r="28" spans="1:15" ht="12.75">
      <c r="A28" s="87"/>
      <c r="B28" s="120"/>
      <c r="C28" s="120"/>
      <c r="D28" s="120"/>
      <c r="E28" s="88"/>
      <c r="F28" s="87"/>
      <c r="G28" s="121"/>
      <c r="H28" s="121"/>
      <c r="I28" s="63"/>
      <c r="J28" s="121"/>
      <c r="K28" s="121"/>
      <c r="L28" s="89"/>
      <c r="M28" s="87"/>
      <c r="N28" s="31"/>
      <c r="O28" s="31"/>
    </row>
    <row r="29" spans="1:15" ht="12.75">
      <c r="A29" s="87"/>
      <c r="B29" s="120"/>
      <c r="C29" s="120"/>
      <c r="D29" s="120"/>
      <c r="E29" s="88"/>
      <c r="F29" s="87"/>
      <c r="G29" s="121"/>
      <c r="H29" s="121"/>
      <c r="I29" s="63"/>
      <c r="J29" s="121"/>
      <c r="K29" s="121"/>
      <c r="L29" s="89"/>
      <c r="M29" s="87"/>
      <c r="N29" s="31"/>
      <c r="O29" s="31"/>
    </row>
    <row r="30" spans="1:15" ht="12.75">
      <c r="A30" s="87"/>
      <c r="B30" s="120"/>
      <c r="C30" s="120"/>
      <c r="D30" s="120"/>
      <c r="E30" s="88"/>
      <c r="F30" s="87"/>
      <c r="G30" s="121"/>
      <c r="H30" s="121"/>
      <c r="I30" s="63"/>
      <c r="J30" s="121"/>
      <c r="K30" s="121"/>
      <c r="L30" s="89"/>
      <c r="M30" s="87"/>
      <c r="N30" s="31"/>
      <c r="O30" s="31"/>
    </row>
    <row r="31" spans="1:15" ht="12.75">
      <c r="A31" s="87"/>
      <c r="B31" s="120"/>
      <c r="C31" s="120"/>
      <c r="D31" s="120"/>
      <c r="E31" s="88"/>
      <c r="F31" s="87"/>
      <c r="G31" s="121"/>
      <c r="H31" s="121"/>
      <c r="I31" s="63"/>
      <c r="J31" s="121"/>
      <c r="K31" s="121"/>
      <c r="L31" s="89"/>
      <c r="M31" s="87"/>
      <c r="N31" s="31"/>
      <c r="O31" s="31"/>
    </row>
    <row r="32" spans="1:15" ht="12.75">
      <c r="A32" s="87"/>
      <c r="B32" s="120"/>
      <c r="C32" s="120"/>
      <c r="D32" s="120"/>
      <c r="E32" s="88"/>
      <c r="F32" s="87"/>
      <c r="G32" s="121"/>
      <c r="H32" s="121"/>
      <c r="I32" s="63"/>
      <c r="J32" s="121"/>
      <c r="K32" s="121"/>
      <c r="L32" s="89"/>
      <c r="M32" s="87"/>
      <c r="N32" s="31"/>
      <c r="O32" s="31"/>
    </row>
    <row r="33" spans="1:15" ht="12.75">
      <c r="A33" s="87"/>
      <c r="B33" s="120"/>
      <c r="C33" s="120"/>
      <c r="D33" s="120"/>
      <c r="E33" s="88"/>
      <c r="F33" s="87"/>
      <c r="G33" s="121"/>
      <c r="H33" s="121"/>
      <c r="I33" s="63"/>
      <c r="J33" s="121"/>
      <c r="K33" s="121"/>
      <c r="L33" s="89"/>
      <c r="M33" s="87"/>
      <c r="N33" s="31"/>
      <c r="O33" s="31"/>
    </row>
    <row r="34" spans="3:15" ht="12.75">
      <c r="C34" s="120"/>
      <c r="D34" s="120"/>
      <c r="E34" s="88"/>
      <c r="F34" s="87"/>
      <c r="G34" s="121"/>
      <c r="H34" s="121"/>
      <c r="I34" s="63"/>
      <c r="J34" s="121"/>
      <c r="K34" s="121"/>
      <c r="L34" s="89"/>
      <c r="M34" s="87"/>
      <c r="N34" s="31"/>
      <c r="O34" s="31"/>
    </row>
    <row r="35" spans="3:15" ht="12.75">
      <c r="C35" s="120"/>
      <c r="D35" s="120"/>
      <c r="E35" s="88"/>
      <c r="F35" s="87"/>
      <c r="G35" s="121"/>
      <c r="H35" s="121"/>
      <c r="I35" s="63"/>
      <c r="J35" s="121"/>
      <c r="K35" s="121"/>
      <c r="L35" s="89"/>
      <c r="M35" s="87"/>
      <c r="N35" s="31"/>
      <c r="O35" s="31"/>
    </row>
    <row r="36" spans="3:15" ht="12.75">
      <c r="C36" s="120"/>
      <c r="D36" s="120"/>
      <c r="E36" s="88"/>
      <c r="F36" s="87"/>
      <c r="G36" s="121"/>
      <c r="H36" s="121"/>
      <c r="I36" s="63"/>
      <c r="J36" s="121"/>
      <c r="K36" s="121"/>
      <c r="L36" s="89"/>
      <c r="M36" s="87"/>
      <c r="N36" s="31"/>
      <c r="O36" s="31"/>
    </row>
    <row r="37" spans="3:15" ht="12.75">
      <c r="C37" s="120"/>
      <c r="D37" s="120"/>
      <c r="E37" s="88"/>
      <c r="F37" s="87"/>
      <c r="G37" s="121"/>
      <c r="H37" s="121"/>
      <c r="I37" s="63"/>
      <c r="J37" s="121"/>
      <c r="K37" s="121"/>
      <c r="L37" s="89"/>
      <c r="M37" s="87"/>
      <c r="N37" s="31"/>
      <c r="O37" s="31"/>
    </row>
    <row r="38" spans="3:15" ht="12.75">
      <c r="C38" s="120"/>
      <c r="D38" s="120"/>
      <c r="E38" s="88"/>
      <c r="F38" s="87"/>
      <c r="G38" s="121"/>
      <c r="H38" s="121"/>
      <c r="I38" s="63"/>
      <c r="J38" s="121"/>
      <c r="K38" s="121"/>
      <c r="L38" s="89"/>
      <c r="M38" s="87"/>
      <c r="N38" s="31"/>
      <c r="O38" s="31"/>
    </row>
    <row r="39" spans="3:15" ht="12.75">
      <c r="C39" s="120"/>
      <c r="D39" s="120"/>
      <c r="E39" s="88"/>
      <c r="F39" s="87"/>
      <c r="G39" s="121"/>
      <c r="H39" s="121"/>
      <c r="I39" s="63"/>
      <c r="J39" s="121"/>
      <c r="K39" s="121"/>
      <c r="L39" s="89"/>
      <c r="M39" s="87"/>
      <c r="N39" s="31"/>
      <c r="O39" s="31"/>
    </row>
    <row r="40" spans="3:15" ht="12.75">
      <c r="C40" s="120"/>
      <c r="D40" s="120"/>
      <c r="E40" s="88"/>
      <c r="F40" s="87"/>
      <c r="G40" s="121"/>
      <c r="H40" s="121"/>
      <c r="I40" s="63"/>
      <c r="J40" s="121"/>
      <c r="K40" s="121"/>
      <c r="L40" s="89"/>
      <c r="M40" s="87"/>
      <c r="N40" s="31"/>
      <c r="O40" s="31"/>
    </row>
    <row r="41" spans="3:15" ht="12.75">
      <c r="C41" s="120"/>
      <c r="D41" s="120"/>
      <c r="E41" s="88"/>
      <c r="F41" s="87"/>
      <c r="G41" s="121"/>
      <c r="H41" s="121"/>
      <c r="I41" s="63"/>
      <c r="J41" s="121"/>
      <c r="K41" s="121"/>
      <c r="L41" s="89"/>
      <c r="M41" s="87"/>
      <c r="N41" s="31"/>
      <c r="O41" s="31"/>
    </row>
    <row r="42" spans="3:15" ht="12.75">
      <c r="C42" s="120"/>
      <c r="D42" s="120"/>
      <c r="E42" s="88"/>
      <c r="F42" s="87"/>
      <c r="G42" s="121"/>
      <c r="H42" s="121"/>
      <c r="I42" s="63"/>
      <c r="J42" s="121"/>
      <c r="K42" s="121"/>
      <c r="L42" s="89"/>
      <c r="M42" s="87"/>
      <c r="N42" s="31"/>
      <c r="O42" s="31"/>
    </row>
    <row r="43" spans="3:15" ht="12.75">
      <c r="C43" s="120"/>
      <c r="D43" s="120"/>
      <c r="E43" s="88"/>
      <c r="F43" s="87"/>
      <c r="G43" s="121"/>
      <c r="H43" s="121"/>
      <c r="I43" s="63"/>
      <c r="J43" s="121"/>
      <c r="K43" s="121"/>
      <c r="L43" s="89"/>
      <c r="M43" s="87"/>
      <c r="N43" s="31"/>
      <c r="O43" s="31"/>
    </row>
    <row r="44" spans="3:15" ht="12.75">
      <c r="C44" s="120"/>
      <c r="D44" s="120"/>
      <c r="E44" s="88"/>
      <c r="F44" s="87"/>
      <c r="G44" s="121"/>
      <c r="H44" s="121"/>
      <c r="I44" s="63"/>
      <c r="J44" s="121"/>
      <c r="K44" s="121"/>
      <c r="L44" s="89"/>
      <c r="M44" s="87"/>
      <c r="N44" s="31"/>
      <c r="O44" s="31"/>
    </row>
    <row r="45" spans="3:15" ht="12.75">
      <c r="C45" s="120"/>
      <c r="D45" s="120"/>
      <c r="E45" s="88"/>
      <c r="F45" s="87"/>
      <c r="G45" s="121"/>
      <c r="H45" s="121"/>
      <c r="I45" s="63"/>
      <c r="J45" s="121"/>
      <c r="K45" s="121"/>
      <c r="L45" s="89"/>
      <c r="M45" s="87"/>
      <c r="N45" s="31"/>
      <c r="O45" s="31"/>
    </row>
    <row r="46" spans="3:15" ht="12.75">
      <c r="C46" s="120"/>
      <c r="D46" s="120"/>
      <c r="E46" s="88"/>
      <c r="F46" s="87"/>
      <c r="G46" s="121"/>
      <c r="H46" s="121"/>
      <c r="I46" s="63"/>
      <c r="J46" s="121"/>
      <c r="K46" s="121"/>
      <c r="L46" s="89"/>
      <c r="M46" s="87"/>
      <c r="N46" s="31"/>
      <c r="O46" s="31"/>
    </row>
    <row r="47" spans="3:15" ht="12.75">
      <c r="C47" s="120"/>
      <c r="D47" s="120"/>
      <c r="E47" s="88"/>
      <c r="F47" s="87"/>
      <c r="G47" s="121"/>
      <c r="H47" s="121"/>
      <c r="I47" s="63"/>
      <c r="J47" s="121"/>
      <c r="K47" s="121"/>
      <c r="L47" s="89"/>
      <c r="M47" s="87"/>
      <c r="N47" s="31"/>
      <c r="O47" s="31"/>
    </row>
    <row r="48" spans="3:15" ht="12.75">
      <c r="C48" s="120"/>
      <c r="D48" s="120"/>
      <c r="E48" s="88"/>
      <c r="F48" s="87"/>
      <c r="G48" s="121"/>
      <c r="H48" s="121"/>
      <c r="I48" s="63"/>
      <c r="J48" s="121"/>
      <c r="K48" s="121"/>
      <c r="L48" s="89"/>
      <c r="M48" s="87"/>
      <c r="N48" s="31"/>
      <c r="O48" s="31"/>
    </row>
    <row r="49" spans="3:15" ht="12.75">
      <c r="C49" s="120"/>
      <c r="D49" s="120"/>
      <c r="E49" s="88"/>
      <c r="F49" s="87"/>
      <c r="G49" s="121"/>
      <c r="H49" s="121"/>
      <c r="I49" s="63"/>
      <c r="J49" s="121"/>
      <c r="K49" s="121"/>
      <c r="L49" s="89"/>
      <c r="M49" s="87"/>
      <c r="N49" s="31"/>
      <c r="O49" s="31"/>
    </row>
    <row r="50" spans="3:15" ht="12.75">
      <c r="C50" s="120"/>
      <c r="D50" s="120"/>
      <c r="E50" s="88"/>
      <c r="F50" s="87"/>
      <c r="G50" s="121"/>
      <c r="H50" s="121"/>
      <c r="I50" s="63"/>
      <c r="J50" s="121"/>
      <c r="K50" s="121"/>
      <c r="L50" s="89"/>
      <c r="M50" s="87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M2:M50">
      <formula1>Статус</formula1>
    </dataValidation>
    <dataValidation type="list" allowBlank="1" showInputMessage="1" showErrorMessage="1" sqref="N21:N50">
      <formula1>WQRGO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5.37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 customHeight="1">
      <c r="A2" s="3"/>
      <c r="B2" s="3"/>
      <c r="C2" s="3"/>
      <c r="D2" s="3"/>
      <c r="E2" s="6"/>
      <c r="F2" s="3"/>
      <c r="G2" s="3"/>
      <c r="H2" s="3"/>
      <c r="I2" s="5"/>
      <c r="J2" s="5"/>
      <c r="K2" s="3"/>
      <c r="L2" s="4" t="e">
        <f>J2/K2</f>
        <v>#DIV/0!</v>
      </c>
      <c r="M2" s="45"/>
      <c r="N2" s="27"/>
      <c r="O2" s="27" t="s">
        <v>15</v>
      </c>
      <c r="P2" s="181"/>
    </row>
    <row r="3" spans="1:16" ht="12.75">
      <c r="A3" s="3"/>
      <c r="B3" s="3"/>
      <c r="C3" s="3"/>
      <c r="D3" s="3"/>
      <c r="E3" s="6"/>
      <c r="F3" s="3"/>
      <c r="G3" s="3"/>
      <c r="H3" s="3"/>
      <c r="I3" s="5"/>
      <c r="J3" s="5"/>
      <c r="K3" s="3"/>
      <c r="L3" s="4" t="e">
        <f aca="true" t="shared" si="0" ref="L3:L10">J3/K3</f>
        <v>#DIV/0!</v>
      </c>
      <c r="M3" s="45"/>
      <c r="N3" s="27"/>
      <c r="O3" s="27" t="s">
        <v>15</v>
      </c>
      <c r="P3" s="27"/>
    </row>
    <row r="4" spans="1:16" ht="12.75" customHeight="1">
      <c r="A4" s="3"/>
      <c r="B4" s="3"/>
      <c r="C4" s="3"/>
      <c r="D4" s="3"/>
      <c r="E4" s="6"/>
      <c r="F4" s="3"/>
      <c r="G4" s="3"/>
      <c r="H4" s="3"/>
      <c r="I4" s="5"/>
      <c r="J4" s="5"/>
      <c r="K4" s="3"/>
      <c r="L4" s="4" t="e">
        <f t="shared" si="0"/>
        <v>#DIV/0!</v>
      </c>
      <c r="M4" s="45"/>
      <c r="N4" s="27"/>
      <c r="O4" s="27" t="s">
        <v>15</v>
      </c>
      <c r="P4" s="27"/>
    </row>
    <row r="5" spans="1:16" ht="12.75" customHeight="1">
      <c r="A5" s="3"/>
      <c r="B5" s="23"/>
      <c r="C5" s="23"/>
      <c r="D5" s="23"/>
      <c r="E5" s="6"/>
      <c r="F5" s="3"/>
      <c r="G5" s="23"/>
      <c r="H5" s="23"/>
      <c r="I5" s="5"/>
      <c r="J5" s="23"/>
      <c r="K5" s="23"/>
      <c r="L5" s="4" t="e">
        <f t="shared" si="0"/>
        <v>#DIV/0!</v>
      </c>
      <c r="M5" s="45"/>
      <c r="N5" s="27"/>
      <c r="O5" s="27" t="s">
        <v>15</v>
      </c>
      <c r="P5" s="27"/>
    </row>
    <row r="6" spans="1:16" ht="12.75">
      <c r="A6" s="3"/>
      <c r="B6" s="15"/>
      <c r="C6" s="15"/>
      <c r="D6" s="15"/>
      <c r="E6" s="6"/>
      <c r="F6" s="3"/>
      <c r="G6" s="15"/>
      <c r="H6" s="15"/>
      <c r="I6" s="5"/>
      <c r="J6" s="15"/>
      <c r="K6" s="15"/>
      <c r="L6" s="4" t="e">
        <f t="shared" si="0"/>
        <v>#DIV/0!</v>
      </c>
      <c r="M6" s="45"/>
      <c r="N6" s="27"/>
      <c r="O6" s="27" t="s">
        <v>15</v>
      </c>
      <c r="P6" s="27"/>
    </row>
    <row r="7" spans="1:16" ht="12.75">
      <c r="A7" s="3"/>
      <c r="B7" s="3"/>
      <c r="C7" s="3"/>
      <c r="D7" s="7"/>
      <c r="E7" s="6"/>
      <c r="F7" s="3"/>
      <c r="G7" s="8"/>
      <c r="H7" s="8"/>
      <c r="I7" s="5"/>
      <c r="J7" s="5"/>
      <c r="K7" s="3"/>
      <c r="L7" s="4" t="e">
        <f t="shared" si="0"/>
        <v>#DIV/0!</v>
      </c>
      <c r="M7" s="45"/>
      <c r="N7" s="27"/>
      <c r="O7" s="27" t="s">
        <v>15</v>
      </c>
      <c r="P7" s="27"/>
    </row>
    <row r="8" spans="1:16" ht="12.75" customHeight="1">
      <c r="A8" s="3"/>
      <c r="B8" s="15"/>
      <c r="C8" s="15"/>
      <c r="D8" s="15"/>
      <c r="E8" s="6"/>
      <c r="F8" s="3"/>
      <c r="G8" s="15"/>
      <c r="H8" s="15"/>
      <c r="I8" s="5"/>
      <c r="J8" s="15"/>
      <c r="K8" s="15"/>
      <c r="L8" s="4" t="e">
        <f t="shared" si="0"/>
        <v>#DIV/0!</v>
      </c>
      <c r="M8" s="45"/>
      <c r="N8" s="27"/>
      <c r="O8" s="27" t="s">
        <v>15</v>
      </c>
      <c r="P8" s="181"/>
    </row>
    <row r="9" spans="1:16" ht="12.75">
      <c r="A9" s="3"/>
      <c r="B9" s="23"/>
      <c r="C9" s="23"/>
      <c r="D9" s="23"/>
      <c r="E9" s="6"/>
      <c r="F9" s="3"/>
      <c r="G9" s="23"/>
      <c r="H9" s="23"/>
      <c r="I9" s="5"/>
      <c r="J9" s="23"/>
      <c r="K9" s="23"/>
      <c r="L9" s="4" t="e">
        <f t="shared" si="0"/>
        <v>#DIV/0!</v>
      </c>
      <c r="M9" s="45"/>
      <c r="N9" s="27"/>
      <c r="O9" s="27" t="s">
        <v>15</v>
      </c>
      <c r="P9" s="27"/>
    </row>
    <row r="10" spans="1:16" ht="12.75">
      <c r="A10" s="3"/>
      <c r="B10" s="3"/>
      <c r="C10" s="3"/>
      <c r="D10" s="3"/>
      <c r="E10" s="6"/>
      <c r="F10" s="3"/>
      <c r="G10" s="3"/>
      <c r="H10" s="3"/>
      <c r="I10" s="5"/>
      <c r="J10" s="5"/>
      <c r="K10" s="3"/>
      <c r="L10" s="4" t="e">
        <f t="shared" si="0"/>
        <v>#DIV/0!</v>
      </c>
      <c r="M10" s="45"/>
      <c r="N10" s="27"/>
      <c r="O10" s="27" t="s">
        <v>15</v>
      </c>
      <c r="P10" s="27"/>
    </row>
    <row r="11" spans="1:16" ht="12.75">
      <c r="A11" s="3"/>
      <c r="B11" s="3"/>
      <c r="C11" s="3"/>
      <c r="D11" s="3"/>
      <c r="E11" s="6"/>
      <c r="F11" s="3"/>
      <c r="G11" s="3"/>
      <c r="H11" s="3"/>
      <c r="I11" s="5"/>
      <c r="J11" s="5"/>
      <c r="K11" s="3"/>
      <c r="L11" s="4" t="e">
        <f aca="true" t="shared" si="1" ref="L11:L20">J11/K11</f>
        <v>#DIV/0!</v>
      </c>
      <c r="M11" s="45"/>
      <c r="N11" s="27"/>
      <c r="O11" s="27" t="s">
        <v>15</v>
      </c>
      <c r="P11" s="27"/>
    </row>
    <row r="12" spans="1:16" ht="12.75">
      <c r="A12" s="3"/>
      <c r="B12" s="3"/>
      <c r="C12" s="3"/>
      <c r="D12" s="3"/>
      <c r="E12" s="6"/>
      <c r="F12" s="3"/>
      <c r="G12" s="3"/>
      <c r="H12" s="3"/>
      <c r="I12" s="5"/>
      <c r="J12" s="5"/>
      <c r="K12" s="3"/>
      <c r="L12" s="4" t="e">
        <f t="shared" si="1"/>
        <v>#DIV/0!</v>
      </c>
      <c r="M12" s="45"/>
      <c r="N12" s="27"/>
      <c r="O12" s="27" t="s">
        <v>15</v>
      </c>
      <c r="P12" s="27"/>
    </row>
    <row r="13" spans="1:16" ht="12.75">
      <c r="A13" s="3"/>
      <c r="B13" s="3"/>
      <c r="C13" s="3"/>
      <c r="D13" s="3"/>
      <c r="E13" s="6"/>
      <c r="F13" s="3"/>
      <c r="G13" s="3"/>
      <c r="H13" s="3"/>
      <c r="I13" s="5"/>
      <c r="J13" s="5"/>
      <c r="K13" s="3"/>
      <c r="L13" s="4" t="e">
        <f t="shared" si="1"/>
        <v>#DIV/0!</v>
      </c>
      <c r="M13" s="45"/>
      <c r="N13" s="27"/>
      <c r="O13" s="27" t="s">
        <v>15</v>
      </c>
      <c r="P13" s="27"/>
    </row>
    <row r="14" spans="1:16" ht="12.75">
      <c r="A14" s="3"/>
      <c r="B14" s="3"/>
      <c r="C14" s="3"/>
      <c r="D14" s="3"/>
      <c r="E14" s="6"/>
      <c r="F14" s="3"/>
      <c r="G14" s="3"/>
      <c r="H14" s="3"/>
      <c r="I14" s="5"/>
      <c r="J14" s="5"/>
      <c r="K14" s="3"/>
      <c r="L14" s="4" t="e">
        <f t="shared" si="1"/>
        <v>#DIV/0!</v>
      </c>
      <c r="M14" s="45"/>
      <c r="N14" s="27"/>
      <c r="O14" s="27" t="s">
        <v>15</v>
      </c>
      <c r="P14" s="27"/>
    </row>
    <row r="15" spans="1:16" ht="12.75">
      <c r="A15" s="3"/>
      <c r="B15" s="3"/>
      <c r="C15" s="3"/>
      <c r="D15" s="3"/>
      <c r="E15" s="6"/>
      <c r="F15" s="3"/>
      <c r="G15" s="3"/>
      <c r="H15" s="3"/>
      <c r="I15" s="5"/>
      <c r="J15" s="5"/>
      <c r="K15" s="3"/>
      <c r="L15" s="4" t="e">
        <f t="shared" si="1"/>
        <v>#DIV/0!</v>
      </c>
      <c r="M15" s="45"/>
      <c r="N15" s="27"/>
      <c r="O15" s="27" t="s">
        <v>15</v>
      </c>
      <c r="P15" s="27"/>
    </row>
    <row r="16" spans="1:16" ht="12.75">
      <c r="A16" s="3"/>
      <c r="B16" s="3"/>
      <c r="C16" s="3"/>
      <c r="D16" s="3"/>
      <c r="E16" s="6"/>
      <c r="F16" s="3"/>
      <c r="G16" s="3"/>
      <c r="H16" s="3"/>
      <c r="I16" s="5"/>
      <c r="J16" s="5"/>
      <c r="K16" s="3"/>
      <c r="L16" s="4" t="e">
        <f t="shared" si="1"/>
        <v>#DIV/0!</v>
      </c>
      <c r="M16" s="45"/>
      <c r="N16" s="27"/>
      <c r="O16" s="27" t="s">
        <v>15</v>
      </c>
      <c r="P16" s="27"/>
    </row>
    <row r="17" spans="1:16" ht="12.75">
      <c r="A17" s="3"/>
      <c r="B17" s="3"/>
      <c r="C17" s="3"/>
      <c r="D17" s="3"/>
      <c r="E17" s="6"/>
      <c r="F17" s="3"/>
      <c r="G17" s="3"/>
      <c r="H17" s="3"/>
      <c r="I17" s="5"/>
      <c r="J17" s="5"/>
      <c r="K17" s="3"/>
      <c r="L17" s="4" t="e">
        <f t="shared" si="1"/>
        <v>#DIV/0!</v>
      </c>
      <c r="M17" s="45"/>
      <c r="N17" s="27"/>
      <c r="O17" s="27" t="s">
        <v>15</v>
      </c>
      <c r="P17" s="27"/>
    </row>
    <row r="18" spans="1:16" ht="12.75">
      <c r="A18" s="3"/>
      <c r="B18" s="3"/>
      <c r="C18" s="3"/>
      <c r="D18" s="3"/>
      <c r="E18" s="6"/>
      <c r="F18" s="3"/>
      <c r="G18" s="3"/>
      <c r="H18" s="3"/>
      <c r="I18" s="5"/>
      <c r="J18" s="5"/>
      <c r="K18" s="3"/>
      <c r="L18" s="4" t="e">
        <f t="shared" si="1"/>
        <v>#DIV/0!</v>
      </c>
      <c r="M18" s="45"/>
      <c r="N18" s="27"/>
      <c r="O18" s="27" t="s">
        <v>15</v>
      </c>
      <c r="P18" s="27"/>
    </row>
    <row r="19" spans="1:16" ht="12.75">
      <c r="A19" s="132"/>
      <c r="B19" s="132"/>
      <c r="C19" s="132"/>
      <c r="D19" s="132"/>
      <c r="E19" s="138"/>
      <c r="F19" s="132"/>
      <c r="G19" s="132"/>
      <c r="H19" s="132"/>
      <c r="I19" s="134"/>
      <c r="J19" s="134"/>
      <c r="K19" s="132"/>
      <c r="L19" s="139" t="e">
        <f t="shared" si="1"/>
        <v>#DIV/0!</v>
      </c>
      <c r="M19" s="137"/>
      <c r="N19" s="27"/>
      <c r="O19" s="131" t="s">
        <v>15</v>
      </c>
      <c r="P19" s="27"/>
    </row>
    <row r="20" spans="1:16" ht="12.75">
      <c r="A20" s="3"/>
      <c r="B20" s="3"/>
      <c r="C20" s="3"/>
      <c r="D20" s="3"/>
      <c r="E20" s="6"/>
      <c r="F20" s="3"/>
      <c r="G20" s="3"/>
      <c r="H20" s="3"/>
      <c r="I20" s="5"/>
      <c r="J20" s="5"/>
      <c r="K20" s="3"/>
      <c r="L20" s="4" t="e">
        <f t="shared" si="1"/>
        <v>#DIV/0!</v>
      </c>
      <c r="M20" s="3"/>
      <c r="N20" s="27"/>
      <c r="O20" s="27" t="s">
        <v>15</v>
      </c>
      <c r="P20" s="27"/>
    </row>
    <row r="21" spans="1:15" ht="12.75">
      <c r="A21" s="87"/>
      <c r="B21" s="87"/>
      <c r="C21" s="87"/>
      <c r="D21" s="87"/>
      <c r="E21" s="88"/>
      <c r="F21" s="87"/>
      <c r="G21" s="87"/>
      <c r="H21" s="87"/>
      <c r="I21" s="63"/>
      <c r="J21" s="63"/>
      <c r="K21" s="87"/>
      <c r="L21" s="89"/>
      <c r="M21" s="87"/>
      <c r="N21" s="31"/>
      <c r="O21" s="31"/>
    </row>
    <row r="22" spans="1:15" ht="12.75">
      <c r="A22" s="87"/>
      <c r="B22" s="87"/>
      <c r="C22" s="87"/>
      <c r="D22" s="87"/>
      <c r="E22" s="88"/>
      <c r="F22" s="87"/>
      <c r="G22" s="87"/>
      <c r="H22" s="87"/>
      <c r="I22" s="63"/>
      <c r="J22" s="63"/>
      <c r="K22" s="87"/>
      <c r="L22" s="89"/>
      <c r="M22" s="87"/>
      <c r="N22" s="31"/>
      <c r="O22" s="31"/>
    </row>
    <row r="23" spans="1:15" ht="12.75">
      <c r="A23" s="87"/>
      <c r="B23" s="87"/>
      <c r="C23" s="87"/>
      <c r="D23" s="87"/>
      <c r="E23" s="88"/>
      <c r="F23" s="87"/>
      <c r="G23" s="87"/>
      <c r="H23" s="87"/>
      <c r="I23" s="63"/>
      <c r="J23" s="63"/>
      <c r="K23" s="87"/>
      <c r="L23" s="89"/>
      <c r="M23" s="87"/>
      <c r="N23" s="31"/>
      <c r="O23" s="31"/>
    </row>
    <row r="24" spans="1:15" ht="12.75">
      <c r="A24" s="87"/>
      <c r="B24" s="87"/>
      <c r="C24" s="87"/>
      <c r="D24" s="87"/>
      <c r="E24" s="88"/>
      <c r="F24" s="87"/>
      <c r="G24" s="87"/>
      <c r="H24" s="87"/>
      <c r="I24" s="63"/>
      <c r="J24" s="63"/>
      <c r="K24" s="87"/>
      <c r="L24" s="89"/>
      <c r="M24" s="87"/>
      <c r="N24" s="31"/>
      <c r="O24" s="31"/>
    </row>
    <row r="25" spans="1:15" ht="12.75">
      <c r="A25" s="87"/>
      <c r="B25" s="87"/>
      <c r="C25" s="87"/>
      <c r="D25" s="87"/>
      <c r="E25" s="88"/>
      <c r="F25" s="87"/>
      <c r="G25" s="87"/>
      <c r="H25" s="87"/>
      <c r="I25" s="63"/>
      <c r="J25" s="63"/>
      <c r="K25" s="87"/>
      <c r="L25" s="89"/>
      <c r="M25" s="87"/>
      <c r="N25" s="31"/>
      <c r="O25" s="31"/>
    </row>
    <row r="26" spans="1:15" ht="12.75">
      <c r="A26" s="87"/>
      <c r="B26" s="87"/>
      <c r="C26" s="87"/>
      <c r="D26" s="87"/>
      <c r="E26" s="88"/>
      <c r="F26" s="87"/>
      <c r="G26" s="87"/>
      <c r="H26" s="87"/>
      <c r="I26" s="63"/>
      <c r="J26" s="63"/>
      <c r="K26" s="87"/>
      <c r="L26" s="89"/>
      <c r="M26" s="87"/>
      <c r="N26" s="31"/>
      <c r="O26" s="31"/>
    </row>
    <row r="27" spans="1:15" ht="12.75">
      <c r="A27" s="87"/>
      <c r="B27" s="87"/>
      <c r="C27" s="87"/>
      <c r="D27" s="87"/>
      <c r="E27" s="88"/>
      <c r="F27" s="87"/>
      <c r="G27" s="87"/>
      <c r="H27" s="87"/>
      <c r="I27" s="63"/>
      <c r="J27" s="63"/>
      <c r="K27" s="87"/>
      <c r="L27" s="89"/>
      <c r="M27" s="87"/>
      <c r="N27" s="31"/>
      <c r="O27" s="31"/>
    </row>
    <row r="28" spans="1:15" ht="12.75">
      <c r="A28" s="87"/>
      <c r="B28" s="87"/>
      <c r="C28" s="87"/>
      <c r="D28" s="87"/>
      <c r="E28" s="88"/>
      <c r="F28" s="87"/>
      <c r="G28" s="87"/>
      <c r="H28" s="87"/>
      <c r="I28" s="63"/>
      <c r="J28" s="63"/>
      <c r="K28" s="87"/>
      <c r="L28" s="89"/>
      <c r="M28" s="87"/>
      <c r="N28" s="31"/>
      <c r="O28" s="31"/>
    </row>
    <row r="29" spans="1:15" ht="12.75">
      <c r="A29" s="87"/>
      <c r="B29" s="87"/>
      <c r="C29" s="87"/>
      <c r="D29" s="87"/>
      <c r="E29" s="88"/>
      <c r="F29" s="87"/>
      <c r="G29" s="87"/>
      <c r="H29" s="87"/>
      <c r="I29" s="63"/>
      <c r="J29" s="63"/>
      <c r="K29" s="87"/>
      <c r="L29" s="89"/>
      <c r="M29" s="87"/>
      <c r="N29" s="31"/>
      <c r="O29" s="31"/>
    </row>
    <row r="30" spans="1:15" ht="12.75">
      <c r="A30" s="87"/>
      <c r="B30" s="87"/>
      <c r="C30" s="87"/>
      <c r="D30" s="87"/>
      <c r="E30" s="88"/>
      <c r="F30" s="87"/>
      <c r="G30" s="87"/>
      <c r="H30" s="87"/>
      <c r="I30" s="63"/>
      <c r="J30" s="63"/>
      <c r="K30" s="87"/>
      <c r="L30" s="89"/>
      <c r="M30" s="87"/>
      <c r="N30" s="31"/>
      <c r="O30" s="31"/>
    </row>
    <row r="31" spans="1:15" ht="12.75">
      <c r="A31" s="87"/>
      <c r="B31" s="87"/>
      <c r="C31" s="87"/>
      <c r="D31" s="87"/>
      <c r="E31" s="88"/>
      <c r="F31" s="87"/>
      <c r="G31" s="87"/>
      <c r="H31" s="87"/>
      <c r="I31" s="63"/>
      <c r="J31" s="63"/>
      <c r="K31" s="87"/>
      <c r="L31" s="89"/>
      <c r="M31" s="87"/>
      <c r="N31" s="31"/>
      <c r="O31" s="31"/>
    </row>
    <row r="32" spans="1:15" ht="12.75">
      <c r="A32" s="87"/>
      <c r="B32" s="87"/>
      <c r="C32" s="87"/>
      <c r="D32" s="87"/>
      <c r="E32" s="88"/>
      <c r="F32" s="87"/>
      <c r="G32" s="87"/>
      <c r="H32" s="87"/>
      <c r="I32" s="63"/>
      <c r="J32" s="63"/>
      <c r="K32" s="87"/>
      <c r="L32" s="89"/>
      <c r="M32" s="87"/>
      <c r="N32" s="31"/>
      <c r="O32" s="31"/>
    </row>
    <row r="33" spans="1:15" ht="12.75">
      <c r="A33" s="87"/>
      <c r="B33" s="87"/>
      <c r="C33" s="87"/>
      <c r="D33" s="87"/>
      <c r="E33" s="88"/>
      <c r="F33" s="87"/>
      <c r="G33" s="87"/>
      <c r="H33" s="87"/>
      <c r="I33" s="63"/>
      <c r="J33" s="63"/>
      <c r="K33" s="87"/>
      <c r="L33" s="89"/>
      <c r="M33" s="87"/>
      <c r="N33" s="31"/>
      <c r="O33" s="31"/>
    </row>
    <row r="34" spans="3:15" ht="12.75">
      <c r="C34" s="87"/>
      <c r="D34" s="87"/>
      <c r="E34" s="88"/>
      <c r="F34" s="87"/>
      <c r="G34" s="87"/>
      <c r="H34" s="87"/>
      <c r="I34" s="63"/>
      <c r="J34" s="63"/>
      <c r="K34" s="87"/>
      <c r="L34" s="89"/>
      <c r="M34" s="87"/>
      <c r="N34" s="31"/>
      <c r="O34" s="31"/>
    </row>
    <row r="35" spans="3:15" ht="12.75">
      <c r="C35" s="87"/>
      <c r="D35" s="87"/>
      <c r="E35" s="88"/>
      <c r="F35" s="87"/>
      <c r="G35" s="87"/>
      <c r="H35" s="87"/>
      <c r="I35" s="63"/>
      <c r="J35" s="63"/>
      <c r="K35" s="87"/>
      <c r="L35" s="89"/>
      <c r="M35" s="87"/>
      <c r="N35" s="31"/>
      <c r="O35" s="31"/>
    </row>
    <row r="36" spans="3:15" ht="12.75">
      <c r="C36" s="87"/>
      <c r="D36" s="87"/>
      <c r="E36" s="88"/>
      <c r="F36" s="87"/>
      <c r="G36" s="87"/>
      <c r="H36" s="87"/>
      <c r="I36" s="63"/>
      <c r="J36" s="63"/>
      <c r="K36" s="87"/>
      <c r="L36" s="89"/>
      <c r="M36" s="87"/>
      <c r="N36" s="31"/>
      <c r="O36" s="31"/>
    </row>
    <row r="37" spans="3:15" ht="12.75">
      <c r="C37" s="87"/>
      <c r="D37" s="87"/>
      <c r="E37" s="88"/>
      <c r="F37" s="87"/>
      <c r="G37" s="87"/>
      <c r="H37" s="87"/>
      <c r="I37" s="63"/>
      <c r="J37" s="63"/>
      <c r="K37" s="87"/>
      <c r="L37" s="89"/>
      <c r="M37" s="87"/>
      <c r="N37" s="31"/>
      <c r="O37" s="31"/>
    </row>
    <row r="38" spans="3:15" ht="12.75">
      <c r="C38" s="87"/>
      <c r="D38" s="87"/>
      <c r="E38" s="88"/>
      <c r="F38" s="87"/>
      <c r="G38" s="87"/>
      <c r="H38" s="87"/>
      <c r="I38" s="63"/>
      <c r="J38" s="63"/>
      <c r="K38" s="87"/>
      <c r="L38" s="89"/>
      <c r="M38" s="87"/>
      <c r="N38" s="31"/>
      <c r="O38" s="31"/>
    </row>
    <row r="39" spans="3:15" ht="12.75">
      <c r="C39" s="87"/>
      <c r="D39" s="87"/>
      <c r="E39" s="88"/>
      <c r="F39" s="87"/>
      <c r="G39" s="87"/>
      <c r="H39" s="87"/>
      <c r="I39" s="63"/>
      <c r="J39" s="63"/>
      <c r="K39" s="87"/>
      <c r="L39" s="89"/>
      <c r="M39" s="87"/>
      <c r="N39" s="31"/>
      <c r="O39" s="31"/>
    </row>
    <row r="40" spans="3:15" ht="12.75">
      <c r="C40" s="87"/>
      <c r="D40" s="87"/>
      <c r="E40" s="88"/>
      <c r="F40" s="87"/>
      <c r="G40" s="87"/>
      <c r="H40" s="87"/>
      <c r="I40" s="63"/>
      <c r="J40" s="63"/>
      <c r="K40" s="87"/>
      <c r="L40" s="89"/>
      <c r="M40" s="87"/>
      <c r="N40" s="31"/>
      <c r="O40" s="31"/>
    </row>
    <row r="41" spans="3:15" ht="12.75">
      <c r="C41" s="87"/>
      <c r="D41" s="87"/>
      <c r="E41" s="88"/>
      <c r="F41" s="87"/>
      <c r="G41" s="87"/>
      <c r="H41" s="87"/>
      <c r="I41" s="63"/>
      <c r="J41" s="63"/>
      <c r="K41" s="87"/>
      <c r="L41" s="89"/>
      <c r="M41" s="87"/>
      <c r="N41" s="31"/>
      <c r="O41" s="31"/>
    </row>
    <row r="42" spans="3:15" ht="12.75">
      <c r="C42" s="87"/>
      <c r="D42" s="87"/>
      <c r="E42" s="88"/>
      <c r="F42" s="87"/>
      <c r="G42" s="87"/>
      <c r="H42" s="87"/>
      <c r="I42" s="63"/>
      <c r="J42" s="63"/>
      <c r="K42" s="87"/>
      <c r="L42" s="89"/>
      <c r="M42" s="87"/>
      <c r="N42" s="31"/>
      <c r="O42" s="31"/>
    </row>
    <row r="43" spans="3:15" ht="12.75">
      <c r="C43" s="87"/>
      <c r="D43" s="87"/>
      <c r="E43" s="88"/>
      <c r="F43" s="87"/>
      <c r="G43" s="87"/>
      <c r="H43" s="87"/>
      <c r="I43" s="63"/>
      <c r="J43" s="63"/>
      <c r="K43" s="87"/>
      <c r="L43" s="89"/>
      <c r="M43" s="87"/>
      <c r="N43" s="31"/>
      <c r="O43" s="31"/>
    </row>
    <row r="44" spans="3:15" ht="12.75">
      <c r="C44" s="87"/>
      <c r="D44" s="87"/>
      <c r="E44" s="88"/>
      <c r="F44" s="87"/>
      <c r="G44" s="87"/>
      <c r="H44" s="87"/>
      <c r="I44" s="63"/>
      <c r="J44" s="63"/>
      <c r="K44" s="87"/>
      <c r="L44" s="89"/>
      <c r="M44" s="87"/>
      <c r="N44" s="31"/>
      <c r="O44" s="31"/>
    </row>
    <row r="45" spans="3:15" ht="12.75">
      <c r="C45" s="87"/>
      <c r="D45" s="87"/>
      <c r="E45" s="88"/>
      <c r="F45" s="87"/>
      <c r="G45" s="87"/>
      <c r="H45" s="87"/>
      <c r="I45" s="63"/>
      <c r="J45" s="63"/>
      <c r="K45" s="87"/>
      <c r="L45" s="89"/>
      <c r="M45" s="87"/>
      <c r="N45" s="31"/>
      <c r="O45" s="31"/>
    </row>
    <row r="46" spans="3:15" ht="12.75">
      <c r="C46" s="87"/>
      <c r="D46" s="87"/>
      <c r="E46" s="88"/>
      <c r="F46" s="87"/>
      <c r="G46" s="87"/>
      <c r="H46" s="87"/>
      <c r="I46" s="63"/>
      <c r="J46" s="63"/>
      <c r="K46" s="87"/>
      <c r="L46" s="89"/>
      <c r="M46" s="87"/>
      <c r="N46" s="31"/>
      <c r="O46" s="31"/>
    </row>
    <row r="47" spans="3:15" ht="12.75">
      <c r="C47" s="87"/>
      <c r="D47" s="87"/>
      <c r="E47" s="88"/>
      <c r="F47" s="87"/>
      <c r="G47" s="87"/>
      <c r="H47" s="87"/>
      <c r="I47" s="63"/>
      <c r="J47" s="63"/>
      <c r="K47" s="87"/>
      <c r="L47" s="89"/>
      <c r="M47" s="87"/>
      <c r="N47" s="31"/>
      <c r="O47" s="31"/>
    </row>
    <row r="48" spans="3:15" ht="12.75">
      <c r="C48" s="87"/>
      <c r="D48" s="87"/>
      <c r="E48" s="88"/>
      <c r="F48" s="87"/>
      <c r="G48" s="87"/>
      <c r="H48" s="87"/>
      <c r="I48" s="63"/>
      <c r="J48" s="63"/>
      <c r="K48" s="87"/>
      <c r="L48" s="89"/>
      <c r="M48" s="87"/>
      <c r="N48" s="31"/>
      <c r="O48" s="31"/>
    </row>
    <row r="49" spans="3:15" ht="12.75">
      <c r="C49" s="87"/>
      <c r="D49" s="87"/>
      <c r="E49" s="88"/>
      <c r="F49" s="87"/>
      <c r="G49" s="87"/>
      <c r="H49" s="87"/>
      <c r="I49" s="63"/>
      <c r="J49" s="63"/>
      <c r="K49" s="87"/>
      <c r="L49" s="89"/>
      <c r="M49" s="87"/>
      <c r="N49" s="31"/>
      <c r="O49" s="31"/>
    </row>
    <row r="50" spans="3:15" ht="12.75">
      <c r="C50" s="87"/>
      <c r="D50" s="87"/>
      <c r="E50" s="88"/>
      <c r="F50" s="87"/>
      <c r="G50" s="87"/>
      <c r="H50" s="87"/>
      <c r="I50" s="63"/>
      <c r="J50" s="63"/>
      <c r="K50" s="87"/>
      <c r="L50" s="89"/>
      <c r="M50" s="87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M2:M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N21:N50">
      <formula1>VLFOI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1.1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 customHeight="1">
      <c r="A2" s="3"/>
      <c r="B2" s="3"/>
      <c r="C2" s="3"/>
      <c r="D2" s="3"/>
      <c r="E2" s="6"/>
      <c r="F2" s="3"/>
      <c r="G2" s="3"/>
      <c r="H2" s="3"/>
      <c r="I2" s="5"/>
      <c r="J2" s="5"/>
      <c r="K2" s="3"/>
      <c r="L2" s="4" t="e">
        <f>J2/K2</f>
        <v>#DIV/0!</v>
      </c>
      <c r="M2" s="45"/>
      <c r="N2" s="27"/>
      <c r="O2" s="27" t="s">
        <v>58</v>
      </c>
      <c r="P2" s="181"/>
    </row>
    <row r="3" spans="1:16" ht="12.75">
      <c r="A3" s="3"/>
      <c r="B3" s="3"/>
      <c r="C3" s="3"/>
      <c r="D3" s="3"/>
      <c r="E3" s="6"/>
      <c r="F3" s="3"/>
      <c r="G3" s="3"/>
      <c r="H3" s="3"/>
      <c r="I3" s="5"/>
      <c r="J3" s="5"/>
      <c r="K3" s="3"/>
      <c r="L3" s="4" t="e">
        <f aca="true" t="shared" si="0" ref="L3:L10">J3/K3</f>
        <v>#DIV/0!</v>
      </c>
      <c r="M3" s="45"/>
      <c r="N3" s="27"/>
      <c r="O3" s="27" t="s">
        <v>58</v>
      </c>
      <c r="P3" s="27"/>
    </row>
    <row r="4" spans="1:16" ht="12.75" customHeight="1">
      <c r="A4" s="3"/>
      <c r="B4" s="3"/>
      <c r="C4" s="3"/>
      <c r="D4" s="3"/>
      <c r="E4" s="6"/>
      <c r="F4" s="3"/>
      <c r="G4" s="3"/>
      <c r="H4" s="3"/>
      <c r="I4" s="5"/>
      <c r="J4" s="5"/>
      <c r="K4" s="3"/>
      <c r="L4" s="4" t="e">
        <f t="shared" si="0"/>
        <v>#DIV/0!</v>
      </c>
      <c r="M4" s="45"/>
      <c r="N4" s="27"/>
      <c r="O4" s="27" t="s">
        <v>58</v>
      </c>
      <c r="P4" s="27"/>
    </row>
    <row r="5" spans="1:16" ht="12.75" customHeight="1">
      <c r="A5" s="3"/>
      <c r="B5" s="23"/>
      <c r="C5" s="23"/>
      <c r="D5" s="23"/>
      <c r="E5" s="6"/>
      <c r="F5" s="3"/>
      <c r="G5" s="23"/>
      <c r="H5" s="23"/>
      <c r="I5" s="5"/>
      <c r="J5" s="5"/>
      <c r="K5" s="23"/>
      <c r="L5" s="4" t="e">
        <f t="shared" si="0"/>
        <v>#DIV/0!</v>
      </c>
      <c r="M5" s="45"/>
      <c r="N5" s="27"/>
      <c r="O5" s="27" t="s">
        <v>58</v>
      </c>
      <c r="P5" s="27"/>
    </row>
    <row r="6" spans="1:16" ht="12.75">
      <c r="A6" s="3"/>
      <c r="B6" s="23"/>
      <c r="C6" s="23"/>
      <c r="D6" s="23"/>
      <c r="E6" s="6"/>
      <c r="F6" s="3"/>
      <c r="G6" s="23"/>
      <c r="H6" s="23"/>
      <c r="I6" s="5"/>
      <c r="J6" s="5"/>
      <c r="K6" s="23"/>
      <c r="L6" s="4" t="e">
        <f t="shared" si="0"/>
        <v>#DIV/0!</v>
      </c>
      <c r="M6" s="45"/>
      <c r="N6" s="27"/>
      <c r="O6" s="27" t="s">
        <v>58</v>
      </c>
      <c r="P6" s="27"/>
    </row>
    <row r="7" spans="1:16" ht="12.75">
      <c r="A7" s="3"/>
      <c r="B7" s="15"/>
      <c r="C7" s="15"/>
      <c r="D7" s="15"/>
      <c r="E7" s="6"/>
      <c r="F7" s="3"/>
      <c r="G7" s="15"/>
      <c r="H7" s="15"/>
      <c r="I7" s="5"/>
      <c r="J7" s="5"/>
      <c r="K7" s="15"/>
      <c r="L7" s="4" t="e">
        <f t="shared" si="0"/>
        <v>#DIV/0!</v>
      </c>
      <c r="M7" s="45"/>
      <c r="N7" s="27"/>
      <c r="O7" s="27" t="s">
        <v>58</v>
      </c>
      <c r="P7" s="27"/>
    </row>
    <row r="8" spans="1:16" ht="12.75" customHeight="1">
      <c r="A8" s="3"/>
      <c r="B8" s="3"/>
      <c r="C8" s="3"/>
      <c r="D8" s="7"/>
      <c r="E8" s="6"/>
      <c r="F8" s="3"/>
      <c r="G8" s="8"/>
      <c r="H8" s="8"/>
      <c r="I8" s="5"/>
      <c r="J8" s="5"/>
      <c r="K8" s="23"/>
      <c r="L8" s="4" t="e">
        <f t="shared" si="0"/>
        <v>#DIV/0!</v>
      </c>
      <c r="M8" s="45"/>
      <c r="N8" s="27"/>
      <c r="O8" s="27" t="s">
        <v>58</v>
      </c>
      <c r="P8" s="181"/>
    </row>
    <row r="9" spans="1:16" ht="12.75">
      <c r="A9" s="3"/>
      <c r="B9" s="15"/>
      <c r="C9" s="15"/>
      <c r="D9" s="15"/>
      <c r="E9" s="6"/>
      <c r="F9" s="3"/>
      <c r="G9" s="15"/>
      <c r="H9" s="15"/>
      <c r="I9" s="5"/>
      <c r="J9" s="5"/>
      <c r="K9" s="15"/>
      <c r="L9" s="4" t="e">
        <f t="shared" si="0"/>
        <v>#DIV/0!</v>
      </c>
      <c r="M9" s="45"/>
      <c r="N9" s="27"/>
      <c r="O9" s="27" t="s">
        <v>58</v>
      </c>
      <c r="P9" s="27"/>
    </row>
    <row r="10" spans="1:16" ht="12.75">
      <c r="A10" s="3"/>
      <c r="B10" s="23"/>
      <c r="C10" s="23"/>
      <c r="D10" s="23"/>
      <c r="E10" s="6"/>
      <c r="F10" s="3"/>
      <c r="G10" s="23"/>
      <c r="H10" s="23"/>
      <c r="I10" s="5"/>
      <c r="J10" s="5"/>
      <c r="K10" s="23"/>
      <c r="L10" s="4" t="e">
        <f t="shared" si="0"/>
        <v>#DIV/0!</v>
      </c>
      <c r="M10" s="45"/>
      <c r="N10" s="27"/>
      <c r="O10" s="27" t="s">
        <v>58</v>
      </c>
      <c r="P10" s="27"/>
    </row>
    <row r="11" spans="1:16" ht="12.75">
      <c r="A11" s="3"/>
      <c r="B11" s="23"/>
      <c r="C11" s="23"/>
      <c r="D11" s="23"/>
      <c r="E11" s="6"/>
      <c r="F11" s="3"/>
      <c r="G11" s="23"/>
      <c r="H11" s="23"/>
      <c r="I11" s="5"/>
      <c r="J11" s="5"/>
      <c r="K11" s="23"/>
      <c r="L11" s="4" t="e">
        <f aca="true" t="shared" si="1" ref="L11:L20">J11/K11</f>
        <v>#DIV/0!</v>
      </c>
      <c r="M11" s="45"/>
      <c r="N11" s="27"/>
      <c r="O11" s="27" t="s">
        <v>58</v>
      </c>
      <c r="P11" s="27"/>
    </row>
    <row r="12" spans="1:16" ht="12.75">
      <c r="A12" s="3"/>
      <c r="B12" s="23"/>
      <c r="C12" s="23"/>
      <c r="D12" s="23"/>
      <c r="E12" s="6"/>
      <c r="F12" s="3"/>
      <c r="G12" s="23"/>
      <c r="H12" s="23"/>
      <c r="I12" s="5"/>
      <c r="J12" s="5"/>
      <c r="K12" s="23"/>
      <c r="L12" s="4" t="e">
        <f t="shared" si="1"/>
        <v>#DIV/0!</v>
      </c>
      <c r="M12" s="45"/>
      <c r="N12" s="27"/>
      <c r="O12" s="27" t="s">
        <v>58</v>
      </c>
      <c r="P12" s="27"/>
    </row>
    <row r="13" spans="1:16" ht="12.75">
      <c r="A13" s="3"/>
      <c r="B13" s="23"/>
      <c r="C13" s="23"/>
      <c r="D13" s="23"/>
      <c r="E13" s="6"/>
      <c r="F13" s="3"/>
      <c r="G13" s="23"/>
      <c r="H13" s="23"/>
      <c r="I13" s="5"/>
      <c r="J13" s="5"/>
      <c r="K13" s="23"/>
      <c r="L13" s="4" t="e">
        <f t="shared" si="1"/>
        <v>#DIV/0!</v>
      </c>
      <c r="M13" s="45"/>
      <c r="N13" s="27"/>
      <c r="O13" s="27" t="s">
        <v>58</v>
      </c>
      <c r="P13" s="27"/>
    </row>
    <row r="14" spans="1:16" ht="12.75">
      <c r="A14" s="3"/>
      <c r="B14" s="23"/>
      <c r="C14" s="23"/>
      <c r="D14" s="23"/>
      <c r="E14" s="6"/>
      <c r="F14" s="3"/>
      <c r="G14" s="23"/>
      <c r="H14" s="23"/>
      <c r="I14" s="5"/>
      <c r="J14" s="5"/>
      <c r="K14" s="23"/>
      <c r="L14" s="4" t="e">
        <f t="shared" si="1"/>
        <v>#DIV/0!</v>
      </c>
      <c r="M14" s="45"/>
      <c r="N14" s="27"/>
      <c r="O14" s="27" t="s">
        <v>58</v>
      </c>
      <c r="P14" s="27"/>
    </row>
    <row r="15" spans="1:16" ht="12.75">
      <c r="A15" s="3"/>
      <c r="B15" s="23"/>
      <c r="C15" s="23"/>
      <c r="D15" s="23"/>
      <c r="E15" s="6"/>
      <c r="F15" s="3"/>
      <c r="G15" s="23"/>
      <c r="H15" s="23"/>
      <c r="I15" s="5"/>
      <c r="J15" s="5"/>
      <c r="K15" s="23"/>
      <c r="L15" s="4" t="e">
        <f t="shared" si="1"/>
        <v>#DIV/0!</v>
      </c>
      <c r="M15" s="45"/>
      <c r="N15" s="27"/>
      <c r="O15" s="27" t="s">
        <v>58</v>
      </c>
      <c r="P15" s="27"/>
    </row>
    <row r="16" spans="1:16" ht="12.75">
      <c r="A16" s="3"/>
      <c r="B16" s="23"/>
      <c r="C16" s="23"/>
      <c r="D16" s="23"/>
      <c r="E16" s="6"/>
      <c r="F16" s="3"/>
      <c r="G16" s="23"/>
      <c r="H16" s="23"/>
      <c r="I16" s="5"/>
      <c r="J16" s="5"/>
      <c r="K16" s="23"/>
      <c r="L16" s="4" t="e">
        <f t="shared" si="1"/>
        <v>#DIV/0!</v>
      </c>
      <c r="M16" s="45"/>
      <c r="N16" s="27"/>
      <c r="O16" s="27" t="s">
        <v>58</v>
      </c>
      <c r="P16" s="27"/>
    </row>
    <row r="17" spans="1:16" ht="12.75">
      <c r="A17" s="3"/>
      <c r="B17" s="23"/>
      <c r="C17" s="23"/>
      <c r="D17" s="23"/>
      <c r="E17" s="6"/>
      <c r="F17" s="3"/>
      <c r="G17" s="23"/>
      <c r="H17" s="23"/>
      <c r="I17" s="5"/>
      <c r="J17" s="5"/>
      <c r="K17" s="23"/>
      <c r="L17" s="4" t="e">
        <f t="shared" si="1"/>
        <v>#DIV/0!</v>
      </c>
      <c r="M17" s="45"/>
      <c r="N17" s="27"/>
      <c r="O17" s="27" t="s">
        <v>58</v>
      </c>
      <c r="P17" s="27"/>
    </row>
    <row r="18" spans="1:16" ht="12.75">
      <c r="A18" s="3"/>
      <c r="B18" s="23"/>
      <c r="C18" s="23"/>
      <c r="D18" s="23"/>
      <c r="E18" s="6"/>
      <c r="F18" s="3"/>
      <c r="G18" s="23"/>
      <c r="H18" s="23"/>
      <c r="I18" s="5"/>
      <c r="J18" s="5"/>
      <c r="K18" s="23"/>
      <c r="L18" s="4" t="e">
        <f t="shared" si="1"/>
        <v>#DIV/0!</v>
      </c>
      <c r="M18" s="45"/>
      <c r="N18" s="27"/>
      <c r="O18" s="27" t="s">
        <v>58</v>
      </c>
      <c r="P18" s="27"/>
    </row>
    <row r="19" spans="1:16" ht="12.75">
      <c r="A19" s="132"/>
      <c r="B19" s="152"/>
      <c r="C19" s="152"/>
      <c r="D19" s="152"/>
      <c r="E19" s="138"/>
      <c r="F19" s="132"/>
      <c r="G19" s="152"/>
      <c r="H19" s="152"/>
      <c r="I19" s="134"/>
      <c r="J19" s="134"/>
      <c r="K19" s="152"/>
      <c r="L19" s="139" t="e">
        <f t="shared" si="1"/>
        <v>#DIV/0!</v>
      </c>
      <c r="M19" s="137"/>
      <c r="N19" s="27"/>
      <c r="O19" s="131" t="s">
        <v>58</v>
      </c>
      <c r="P19" s="27"/>
    </row>
    <row r="20" spans="1:16" ht="12.75">
      <c r="A20" s="3"/>
      <c r="B20" s="23"/>
      <c r="C20" s="23"/>
      <c r="D20" s="23"/>
      <c r="E20" s="6"/>
      <c r="F20" s="3"/>
      <c r="G20" s="23"/>
      <c r="H20" s="23"/>
      <c r="I20" s="5"/>
      <c r="J20" s="5"/>
      <c r="K20" s="23"/>
      <c r="L20" s="4" t="e">
        <f t="shared" si="1"/>
        <v>#DIV/0!</v>
      </c>
      <c r="M20" s="3"/>
      <c r="N20" s="27"/>
      <c r="O20" s="27" t="s">
        <v>58</v>
      </c>
      <c r="P20" s="27"/>
    </row>
    <row r="21" spans="1:15" ht="12.75">
      <c r="A21" s="87"/>
      <c r="B21" s="164"/>
      <c r="C21" s="164"/>
      <c r="D21" s="164"/>
      <c r="E21" s="88"/>
      <c r="F21" s="87"/>
      <c r="G21" s="164"/>
      <c r="H21" s="164"/>
      <c r="I21" s="63"/>
      <c r="J21" s="63"/>
      <c r="K21" s="164"/>
      <c r="L21" s="89"/>
      <c r="M21" s="87"/>
      <c r="N21" s="31"/>
      <c r="O21" s="31"/>
    </row>
    <row r="22" spans="1:15" ht="12.75">
      <c r="A22" s="87"/>
      <c r="B22" s="164"/>
      <c r="C22" s="164"/>
      <c r="D22" s="164"/>
      <c r="E22" s="88"/>
      <c r="F22" s="87"/>
      <c r="G22" s="164"/>
      <c r="H22" s="164"/>
      <c r="I22" s="63"/>
      <c r="J22" s="63"/>
      <c r="K22" s="164"/>
      <c r="L22" s="89"/>
      <c r="M22" s="87"/>
      <c r="N22" s="31"/>
      <c r="O22" s="31"/>
    </row>
    <row r="23" spans="1:15" ht="12.75">
      <c r="A23" s="87"/>
      <c r="B23" s="164"/>
      <c r="C23" s="164"/>
      <c r="D23" s="164"/>
      <c r="E23" s="88"/>
      <c r="F23" s="87"/>
      <c r="G23" s="164"/>
      <c r="H23" s="164"/>
      <c r="I23" s="63"/>
      <c r="J23" s="63"/>
      <c r="K23" s="164"/>
      <c r="L23" s="89"/>
      <c r="M23" s="87"/>
      <c r="N23" s="31"/>
      <c r="O23" s="31"/>
    </row>
    <row r="24" spans="1:15" ht="12.75">
      <c r="A24" s="87"/>
      <c r="B24" s="164"/>
      <c r="C24" s="164"/>
      <c r="D24" s="164"/>
      <c r="E24" s="88"/>
      <c r="F24" s="87"/>
      <c r="G24" s="164"/>
      <c r="H24" s="164"/>
      <c r="I24" s="63"/>
      <c r="J24" s="63"/>
      <c r="K24" s="164"/>
      <c r="L24" s="89"/>
      <c r="M24" s="87"/>
      <c r="N24" s="31"/>
      <c r="O24" s="31"/>
    </row>
    <row r="25" spans="1:15" ht="12.75">
      <c r="A25" s="87"/>
      <c r="B25" s="164"/>
      <c r="C25" s="164"/>
      <c r="D25" s="164"/>
      <c r="E25" s="88"/>
      <c r="F25" s="87"/>
      <c r="G25" s="164"/>
      <c r="H25" s="164"/>
      <c r="I25" s="63"/>
      <c r="J25" s="63"/>
      <c r="K25" s="164"/>
      <c r="L25" s="89"/>
      <c r="M25" s="87"/>
      <c r="N25" s="31"/>
      <c r="O25" s="31"/>
    </row>
    <row r="26" spans="1:15" ht="12.75">
      <c r="A26" s="87"/>
      <c r="B26" s="164"/>
      <c r="C26" s="164"/>
      <c r="D26" s="164"/>
      <c r="E26" s="88"/>
      <c r="F26" s="87"/>
      <c r="G26" s="164"/>
      <c r="H26" s="164"/>
      <c r="I26" s="63"/>
      <c r="J26" s="63"/>
      <c r="K26" s="164"/>
      <c r="L26" s="89"/>
      <c r="M26" s="87"/>
      <c r="N26" s="31"/>
      <c r="O26" s="31"/>
    </row>
    <row r="27" spans="1:15" ht="12.75">
      <c r="A27" s="87"/>
      <c r="B27" s="164"/>
      <c r="C27" s="164"/>
      <c r="D27" s="164"/>
      <c r="E27" s="88"/>
      <c r="F27" s="87"/>
      <c r="G27" s="164"/>
      <c r="H27" s="164"/>
      <c r="I27" s="63"/>
      <c r="J27" s="63"/>
      <c r="K27" s="164"/>
      <c r="L27" s="89"/>
      <c r="M27" s="87"/>
      <c r="N27" s="31"/>
      <c r="O27" s="31"/>
    </row>
    <row r="28" spans="1:15" ht="12.75">
      <c r="A28" s="87"/>
      <c r="B28" s="164"/>
      <c r="C28" s="164"/>
      <c r="D28" s="164"/>
      <c r="E28" s="88"/>
      <c r="F28" s="87"/>
      <c r="G28" s="164"/>
      <c r="H28" s="164"/>
      <c r="I28" s="63"/>
      <c r="J28" s="63"/>
      <c r="K28" s="164"/>
      <c r="L28" s="89"/>
      <c r="M28" s="87"/>
      <c r="N28" s="31"/>
      <c r="O28" s="31"/>
    </row>
    <row r="29" spans="1:15" ht="12.75">
      <c r="A29" s="87"/>
      <c r="B29" s="164"/>
      <c r="C29" s="164"/>
      <c r="D29" s="164"/>
      <c r="E29" s="88"/>
      <c r="F29" s="87"/>
      <c r="G29" s="164"/>
      <c r="H29" s="164"/>
      <c r="I29" s="63"/>
      <c r="J29" s="63"/>
      <c r="K29" s="164"/>
      <c r="L29" s="89"/>
      <c r="M29" s="87"/>
      <c r="N29" s="31"/>
      <c r="O29" s="31"/>
    </row>
    <row r="30" spans="1:15" ht="12.75">
      <c r="A30" s="87"/>
      <c r="B30" s="164"/>
      <c r="C30" s="164"/>
      <c r="D30" s="164"/>
      <c r="E30" s="88"/>
      <c r="F30" s="87"/>
      <c r="G30" s="164"/>
      <c r="H30" s="164"/>
      <c r="I30" s="63"/>
      <c r="J30" s="63"/>
      <c r="K30" s="164"/>
      <c r="L30" s="89"/>
      <c r="M30" s="87"/>
      <c r="N30" s="31"/>
      <c r="O30" s="31"/>
    </row>
    <row r="31" spans="1:15" ht="12.75">
      <c r="A31" s="87"/>
      <c r="B31" s="164"/>
      <c r="C31" s="164"/>
      <c r="D31" s="164"/>
      <c r="E31" s="88"/>
      <c r="F31" s="87"/>
      <c r="G31" s="164"/>
      <c r="H31" s="164"/>
      <c r="I31" s="63"/>
      <c r="J31" s="63"/>
      <c r="K31" s="164"/>
      <c r="L31" s="89"/>
      <c r="M31" s="87"/>
      <c r="N31" s="31"/>
      <c r="O31" s="31"/>
    </row>
    <row r="32" spans="1:15" ht="12.75">
      <c r="A32" s="87"/>
      <c r="B32" s="164"/>
      <c r="C32" s="164"/>
      <c r="D32" s="164"/>
      <c r="E32" s="88"/>
      <c r="F32" s="87"/>
      <c r="G32" s="164"/>
      <c r="H32" s="164"/>
      <c r="I32" s="63"/>
      <c r="J32" s="63"/>
      <c r="K32" s="164"/>
      <c r="L32" s="89"/>
      <c r="M32" s="87"/>
      <c r="N32" s="31"/>
      <c r="O32" s="31"/>
    </row>
    <row r="33" spans="1:15" ht="12.75">
      <c r="A33" s="87"/>
      <c r="B33" s="164"/>
      <c r="C33" s="164"/>
      <c r="D33" s="164"/>
      <c r="E33" s="88"/>
      <c r="F33" s="87"/>
      <c r="G33" s="164"/>
      <c r="H33" s="164"/>
      <c r="I33" s="63"/>
      <c r="J33" s="63"/>
      <c r="K33" s="164"/>
      <c r="L33" s="89"/>
      <c r="M33" s="87"/>
      <c r="N33" s="31"/>
      <c r="O33" s="31"/>
    </row>
    <row r="34" spans="3:15" ht="12.75">
      <c r="C34" s="164"/>
      <c r="D34" s="164"/>
      <c r="E34" s="88"/>
      <c r="F34" s="87"/>
      <c r="G34" s="164"/>
      <c r="H34" s="164"/>
      <c r="I34" s="63"/>
      <c r="J34" s="63"/>
      <c r="K34" s="164"/>
      <c r="L34" s="89"/>
      <c r="M34" s="87"/>
      <c r="N34" s="31"/>
      <c r="O34" s="31"/>
    </row>
    <row r="35" spans="3:15" ht="12.75">
      <c r="C35" s="164"/>
      <c r="D35" s="164"/>
      <c r="E35" s="88"/>
      <c r="F35" s="87"/>
      <c r="G35" s="164"/>
      <c r="H35" s="164"/>
      <c r="I35" s="63"/>
      <c r="J35" s="63"/>
      <c r="K35" s="164"/>
      <c r="L35" s="89"/>
      <c r="M35" s="87"/>
      <c r="N35" s="31"/>
      <c r="O35" s="31"/>
    </row>
    <row r="36" spans="3:15" ht="12.75">
      <c r="C36" s="164"/>
      <c r="D36" s="164"/>
      <c r="E36" s="88"/>
      <c r="F36" s="87"/>
      <c r="G36" s="164"/>
      <c r="H36" s="164"/>
      <c r="I36" s="63"/>
      <c r="J36" s="63"/>
      <c r="K36" s="164"/>
      <c r="L36" s="89"/>
      <c r="M36" s="87"/>
      <c r="N36" s="31"/>
      <c r="O36" s="31"/>
    </row>
    <row r="37" spans="3:15" ht="12.75">
      <c r="C37" s="164"/>
      <c r="D37" s="164"/>
      <c r="E37" s="88"/>
      <c r="F37" s="87"/>
      <c r="G37" s="164"/>
      <c r="H37" s="164"/>
      <c r="I37" s="63"/>
      <c r="J37" s="63"/>
      <c r="K37" s="164"/>
      <c r="L37" s="89"/>
      <c r="M37" s="87"/>
      <c r="N37" s="31"/>
      <c r="O37" s="31"/>
    </row>
    <row r="38" spans="3:15" ht="12.75">
      <c r="C38" s="164"/>
      <c r="D38" s="164"/>
      <c r="E38" s="88"/>
      <c r="F38" s="87"/>
      <c r="G38" s="164"/>
      <c r="H38" s="164"/>
      <c r="I38" s="63"/>
      <c r="J38" s="63"/>
      <c r="K38" s="164"/>
      <c r="L38" s="89"/>
      <c r="M38" s="87"/>
      <c r="N38" s="31"/>
      <c r="O38" s="31"/>
    </row>
    <row r="39" spans="3:15" ht="12.75">
      <c r="C39" s="164"/>
      <c r="D39" s="164"/>
      <c r="E39" s="88"/>
      <c r="F39" s="87"/>
      <c r="G39" s="164"/>
      <c r="H39" s="164"/>
      <c r="I39" s="63"/>
      <c r="J39" s="63"/>
      <c r="K39" s="164"/>
      <c r="L39" s="89"/>
      <c r="M39" s="87"/>
      <c r="N39" s="31"/>
      <c r="O39" s="31"/>
    </row>
    <row r="40" spans="3:15" ht="12.75">
      <c r="C40" s="164"/>
      <c r="D40" s="164"/>
      <c r="E40" s="88"/>
      <c r="F40" s="87"/>
      <c r="G40" s="164"/>
      <c r="H40" s="164"/>
      <c r="I40" s="63"/>
      <c r="J40" s="63"/>
      <c r="K40" s="164"/>
      <c r="L40" s="89"/>
      <c r="M40" s="87"/>
      <c r="N40" s="31"/>
      <c r="O40" s="31"/>
    </row>
    <row r="41" spans="3:15" ht="12.75">
      <c r="C41" s="164"/>
      <c r="D41" s="164"/>
      <c r="E41" s="88"/>
      <c r="F41" s="87"/>
      <c r="G41" s="164"/>
      <c r="H41" s="164"/>
      <c r="I41" s="63"/>
      <c r="J41" s="63"/>
      <c r="K41" s="164"/>
      <c r="L41" s="89"/>
      <c r="M41" s="87"/>
      <c r="N41" s="31"/>
      <c r="O41" s="31"/>
    </row>
    <row r="42" spans="3:15" ht="12.75">
      <c r="C42" s="164"/>
      <c r="D42" s="164"/>
      <c r="E42" s="88"/>
      <c r="F42" s="87"/>
      <c r="G42" s="164"/>
      <c r="H42" s="164"/>
      <c r="I42" s="63"/>
      <c r="J42" s="63"/>
      <c r="K42" s="164"/>
      <c r="L42" s="89"/>
      <c r="M42" s="87"/>
      <c r="N42" s="31"/>
      <c r="O42" s="31"/>
    </row>
    <row r="43" spans="3:15" ht="12.75">
      <c r="C43" s="164"/>
      <c r="D43" s="164"/>
      <c r="E43" s="88"/>
      <c r="F43" s="87"/>
      <c r="G43" s="164"/>
      <c r="H43" s="164"/>
      <c r="I43" s="63"/>
      <c r="J43" s="63"/>
      <c r="K43" s="164"/>
      <c r="L43" s="89"/>
      <c r="M43" s="87"/>
      <c r="N43" s="31"/>
      <c r="O43" s="31"/>
    </row>
    <row r="44" spans="3:15" ht="12.75">
      <c r="C44" s="164"/>
      <c r="D44" s="164"/>
      <c r="E44" s="88"/>
      <c r="F44" s="87"/>
      <c r="G44" s="164"/>
      <c r="H44" s="164"/>
      <c r="I44" s="63"/>
      <c r="J44" s="63"/>
      <c r="K44" s="164"/>
      <c r="L44" s="89"/>
      <c r="M44" s="87"/>
      <c r="N44" s="31"/>
      <c r="O44" s="31"/>
    </row>
    <row r="45" spans="3:15" ht="12.75">
      <c r="C45" s="164"/>
      <c r="D45" s="164"/>
      <c r="E45" s="88"/>
      <c r="F45" s="87"/>
      <c r="G45" s="164"/>
      <c r="H45" s="164"/>
      <c r="I45" s="63"/>
      <c r="J45" s="63"/>
      <c r="K45" s="164"/>
      <c r="L45" s="89"/>
      <c r="M45" s="87"/>
      <c r="N45" s="31"/>
      <c r="O45" s="31"/>
    </row>
    <row r="46" spans="3:15" ht="12.75">
      <c r="C46" s="164"/>
      <c r="D46" s="164"/>
      <c r="E46" s="88"/>
      <c r="F46" s="87"/>
      <c r="G46" s="164"/>
      <c r="H46" s="164"/>
      <c r="I46" s="63"/>
      <c r="J46" s="63"/>
      <c r="K46" s="164"/>
      <c r="L46" s="89"/>
      <c r="M46" s="87"/>
      <c r="N46" s="31"/>
      <c r="O46" s="31"/>
    </row>
    <row r="47" spans="3:15" ht="12.75">
      <c r="C47" s="164"/>
      <c r="D47" s="164"/>
      <c r="E47" s="88"/>
      <c r="F47" s="87"/>
      <c r="G47" s="164"/>
      <c r="H47" s="164"/>
      <c r="I47" s="63"/>
      <c r="J47" s="63"/>
      <c r="K47" s="164"/>
      <c r="L47" s="89"/>
      <c r="M47" s="87"/>
      <c r="N47" s="31"/>
      <c r="O47" s="31"/>
    </row>
    <row r="48" spans="3:15" ht="12.75">
      <c r="C48" s="164"/>
      <c r="D48" s="164"/>
      <c r="E48" s="88"/>
      <c r="F48" s="87"/>
      <c r="G48" s="164"/>
      <c r="H48" s="164"/>
      <c r="I48" s="63"/>
      <c r="J48" s="63"/>
      <c r="K48" s="164"/>
      <c r="L48" s="89"/>
      <c r="M48" s="87"/>
      <c r="N48" s="31"/>
      <c r="O48" s="31"/>
    </row>
    <row r="49" spans="3:15" ht="12.75">
      <c r="C49" s="164"/>
      <c r="D49" s="164"/>
      <c r="E49" s="88"/>
      <c r="F49" s="87"/>
      <c r="G49" s="164"/>
      <c r="H49" s="164"/>
      <c r="I49" s="63"/>
      <c r="J49" s="63"/>
      <c r="K49" s="164"/>
      <c r="L49" s="89"/>
      <c r="M49" s="87"/>
      <c r="N49" s="31"/>
      <c r="O49" s="31"/>
    </row>
    <row r="50" spans="3:15" ht="12.75">
      <c r="C50" s="164"/>
      <c r="D50" s="164"/>
      <c r="E50" s="88"/>
      <c r="F50" s="87"/>
      <c r="G50" s="164"/>
      <c r="H50" s="164"/>
      <c r="I50" s="63"/>
      <c r="J50" s="63"/>
      <c r="K50" s="164"/>
      <c r="L50" s="89"/>
      <c r="M50" s="87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M2:M50">
      <formula1>Статус</formula1>
    </dataValidation>
    <dataValidation type="list" allowBlank="1" showInputMessage="1" showErrorMessage="1" sqref="N21:N50">
      <formula1>JWFGE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A86" sqref="A86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20.00390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5.37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213">
        <v>1</v>
      </c>
      <c r="B2" s="47" t="s">
        <v>177</v>
      </c>
      <c r="C2" s="47" t="s">
        <v>178</v>
      </c>
      <c r="D2" s="47" t="s">
        <v>179</v>
      </c>
      <c r="E2" s="213" t="s">
        <v>113</v>
      </c>
      <c r="F2" s="47" t="s">
        <v>129</v>
      </c>
      <c r="G2" s="213">
        <v>7</v>
      </c>
      <c r="H2" s="213">
        <v>7</v>
      </c>
      <c r="I2" s="47"/>
      <c r="J2" s="216">
        <v>52</v>
      </c>
      <c r="K2" s="213">
        <v>100</v>
      </c>
      <c r="L2" s="48">
        <f aca="true" t="shared" si="0" ref="L2:L36">J2/K2</f>
        <v>0.52</v>
      </c>
      <c r="M2" s="47" t="s">
        <v>50</v>
      </c>
      <c r="N2" s="47" t="s">
        <v>87</v>
      </c>
      <c r="O2" s="47" t="s">
        <v>46</v>
      </c>
      <c r="P2" s="181"/>
    </row>
    <row r="3" spans="1:16" ht="12.75">
      <c r="A3" s="213">
        <v>2</v>
      </c>
      <c r="B3" s="3" t="s">
        <v>180</v>
      </c>
      <c r="C3" s="3" t="s">
        <v>181</v>
      </c>
      <c r="D3" s="3" t="s">
        <v>182</v>
      </c>
      <c r="E3" s="213" t="s">
        <v>114</v>
      </c>
      <c r="F3" s="47" t="s">
        <v>129</v>
      </c>
      <c r="G3" s="213">
        <v>7</v>
      </c>
      <c r="H3" s="213">
        <v>7</v>
      </c>
      <c r="I3" s="47"/>
      <c r="J3" s="216">
        <v>43</v>
      </c>
      <c r="K3" s="213">
        <v>100</v>
      </c>
      <c r="L3" s="48">
        <f t="shared" si="0"/>
        <v>0.43</v>
      </c>
      <c r="M3" s="47" t="s">
        <v>51</v>
      </c>
      <c r="N3" s="47" t="s">
        <v>87</v>
      </c>
      <c r="O3" s="47" t="s">
        <v>46</v>
      </c>
      <c r="P3" s="27"/>
    </row>
    <row r="4" spans="1:16" ht="12.75">
      <c r="A4" s="213">
        <v>3</v>
      </c>
      <c r="B4" s="47" t="s">
        <v>183</v>
      </c>
      <c r="C4" s="47" t="s">
        <v>184</v>
      </c>
      <c r="D4" s="47" t="s">
        <v>176</v>
      </c>
      <c r="E4" s="213" t="s">
        <v>113</v>
      </c>
      <c r="F4" s="47" t="s">
        <v>129</v>
      </c>
      <c r="G4" s="213">
        <v>7</v>
      </c>
      <c r="H4" s="213">
        <v>7</v>
      </c>
      <c r="I4" s="47"/>
      <c r="J4" s="216">
        <v>37</v>
      </c>
      <c r="K4" s="213">
        <v>100</v>
      </c>
      <c r="L4" s="48">
        <f t="shared" si="0"/>
        <v>0.37</v>
      </c>
      <c r="M4" s="47" t="s">
        <v>51</v>
      </c>
      <c r="N4" s="47" t="s">
        <v>87</v>
      </c>
      <c r="O4" s="47" t="s">
        <v>46</v>
      </c>
      <c r="P4" s="27"/>
    </row>
    <row r="5" spans="1:16" ht="12.75">
      <c r="A5" s="213">
        <v>4</v>
      </c>
      <c r="B5" s="47" t="s">
        <v>185</v>
      </c>
      <c r="C5" s="47" t="s">
        <v>181</v>
      </c>
      <c r="D5" s="47" t="s">
        <v>186</v>
      </c>
      <c r="E5" s="213" t="s">
        <v>114</v>
      </c>
      <c r="F5" s="47" t="s">
        <v>129</v>
      </c>
      <c r="G5" s="213">
        <v>7</v>
      </c>
      <c r="H5" s="213">
        <v>7</v>
      </c>
      <c r="I5" s="47"/>
      <c r="J5" s="216">
        <v>37</v>
      </c>
      <c r="K5" s="213">
        <v>100</v>
      </c>
      <c r="L5" s="48">
        <f t="shared" si="0"/>
        <v>0.37</v>
      </c>
      <c r="M5" s="47" t="s">
        <v>59</v>
      </c>
      <c r="N5" s="47" t="s">
        <v>87</v>
      </c>
      <c r="O5" s="47" t="s">
        <v>46</v>
      </c>
      <c r="P5" s="27"/>
    </row>
    <row r="6" spans="1:16" ht="12.75">
      <c r="A6" s="213">
        <v>5</v>
      </c>
      <c r="B6" s="47" t="s">
        <v>187</v>
      </c>
      <c r="C6" s="47" t="s">
        <v>188</v>
      </c>
      <c r="D6" s="47" t="s">
        <v>144</v>
      </c>
      <c r="E6" s="213" t="s">
        <v>114</v>
      </c>
      <c r="F6" s="47" t="s">
        <v>129</v>
      </c>
      <c r="G6" s="213">
        <v>7</v>
      </c>
      <c r="H6" s="213">
        <v>7</v>
      </c>
      <c r="I6" s="47"/>
      <c r="J6" s="216">
        <v>35</v>
      </c>
      <c r="K6" s="213">
        <v>100</v>
      </c>
      <c r="L6" s="48">
        <f t="shared" si="0"/>
        <v>0.35</v>
      </c>
      <c r="M6" s="47" t="s">
        <v>59</v>
      </c>
      <c r="N6" s="47" t="s">
        <v>87</v>
      </c>
      <c r="O6" s="47" t="s">
        <v>46</v>
      </c>
      <c r="P6" s="27"/>
    </row>
    <row r="7" spans="1:16" ht="12.75">
      <c r="A7" s="213">
        <v>6</v>
      </c>
      <c r="B7" s="47" t="s">
        <v>189</v>
      </c>
      <c r="C7" s="47" t="s">
        <v>173</v>
      </c>
      <c r="D7" s="47" t="s">
        <v>176</v>
      </c>
      <c r="E7" s="213" t="s">
        <v>113</v>
      </c>
      <c r="F7" s="47" t="s">
        <v>129</v>
      </c>
      <c r="G7" s="213">
        <v>7</v>
      </c>
      <c r="H7" s="213">
        <v>7</v>
      </c>
      <c r="I7" s="47"/>
      <c r="J7" s="216">
        <v>33</v>
      </c>
      <c r="K7" s="213">
        <v>100</v>
      </c>
      <c r="L7" s="48">
        <f t="shared" si="0"/>
        <v>0.33</v>
      </c>
      <c r="M7" s="47" t="s">
        <v>59</v>
      </c>
      <c r="N7" s="47" t="s">
        <v>87</v>
      </c>
      <c r="O7" s="47" t="s">
        <v>46</v>
      </c>
      <c r="P7" s="27"/>
    </row>
    <row r="8" spans="1:16" ht="12.75">
      <c r="A8" s="213">
        <v>7</v>
      </c>
      <c r="B8" s="47" t="s">
        <v>190</v>
      </c>
      <c r="C8" s="47" t="s">
        <v>191</v>
      </c>
      <c r="D8" s="47" t="s">
        <v>192</v>
      </c>
      <c r="E8" s="213" t="s">
        <v>114</v>
      </c>
      <c r="F8" s="47" t="s">
        <v>129</v>
      </c>
      <c r="G8" s="213">
        <v>7</v>
      </c>
      <c r="H8" s="213">
        <v>7</v>
      </c>
      <c r="I8" s="47"/>
      <c r="J8" s="216">
        <v>30</v>
      </c>
      <c r="K8" s="213">
        <v>100</v>
      </c>
      <c r="L8" s="48">
        <f t="shared" si="0"/>
        <v>0.3</v>
      </c>
      <c r="M8" s="47" t="s">
        <v>59</v>
      </c>
      <c r="N8" s="47" t="s">
        <v>87</v>
      </c>
      <c r="O8" s="47" t="s">
        <v>46</v>
      </c>
      <c r="P8" s="181"/>
    </row>
    <row r="9" spans="1:16" ht="12.75">
      <c r="A9" s="213">
        <v>8</v>
      </c>
      <c r="B9" s="47" t="s">
        <v>193</v>
      </c>
      <c r="C9" s="47" t="s">
        <v>194</v>
      </c>
      <c r="D9" s="47" t="s">
        <v>195</v>
      </c>
      <c r="E9" s="213" t="s">
        <v>114</v>
      </c>
      <c r="F9" s="47" t="s">
        <v>129</v>
      </c>
      <c r="G9" s="213">
        <v>7</v>
      </c>
      <c r="H9" s="213">
        <v>7</v>
      </c>
      <c r="I9" s="47"/>
      <c r="J9" s="216">
        <v>30</v>
      </c>
      <c r="K9" s="213">
        <v>100</v>
      </c>
      <c r="L9" s="48">
        <f t="shared" si="0"/>
        <v>0.3</v>
      </c>
      <c r="M9" s="47" t="s">
        <v>59</v>
      </c>
      <c r="N9" s="47" t="s">
        <v>87</v>
      </c>
      <c r="O9" s="47" t="s">
        <v>46</v>
      </c>
      <c r="P9" s="27"/>
    </row>
    <row r="10" spans="1:16" ht="12.75">
      <c r="A10" s="213">
        <v>9</v>
      </c>
      <c r="B10" s="47" t="s">
        <v>196</v>
      </c>
      <c r="C10" s="47" t="s">
        <v>194</v>
      </c>
      <c r="D10" s="47" t="s">
        <v>197</v>
      </c>
      <c r="E10" s="213" t="s">
        <v>114</v>
      </c>
      <c r="F10" s="47" t="s">
        <v>129</v>
      </c>
      <c r="G10" s="213">
        <v>7</v>
      </c>
      <c r="H10" s="213">
        <v>7</v>
      </c>
      <c r="I10" s="47"/>
      <c r="J10" s="216">
        <v>27</v>
      </c>
      <c r="K10" s="213">
        <v>100</v>
      </c>
      <c r="L10" s="48">
        <f t="shared" si="0"/>
        <v>0.27</v>
      </c>
      <c r="M10" s="47" t="s">
        <v>59</v>
      </c>
      <c r="N10" s="47" t="s">
        <v>87</v>
      </c>
      <c r="O10" s="47" t="s">
        <v>46</v>
      </c>
      <c r="P10" s="27"/>
    </row>
    <row r="11" spans="1:16" ht="12.75">
      <c r="A11" s="213">
        <v>10</v>
      </c>
      <c r="B11" s="47" t="s">
        <v>198</v>
      </c>
      <c r="C11" s="47" t="s">
        <v>199</v>
      </c>
      <c r="D11" s="47" t="s">
        <v>175</v>
      </c>
      <c r="E11" s="213" t="s">
        <v>114</v>
      </c>
      <c r="F11" s="47" t="s">
        <v>129</v>
      </c>
      <c r="G11" s="213">
        <v>7</v>
      </c>
      <c r="H11" s="213">
        <v>7</v>
      </c>
      <c r="I11" s="47"/>
      <c r="J11" s="216">
        <v>26</v>
      </c>
      <c r="K11" s="213">
        <v>100</v>
      </c>
      <c r="L11" s="48">
        <f t="shared" si="0"/>
        <v>0.26</v>
      </c>
      <c r="M11" s="47" t="s">
        <v>59</v>
      </c>
      <c r="N11" s="47" t="s">
        <v>87</v>
      </c>
      <c r="O11" s="47" t="s">
        <v>46</v>
      </c>
      <c r="P11" s="27"/>
    </row>
    <row r="12" spans="1:16" ht="12.75">
      <c r="A12" s="213">
        <v>11</v>
      </c>
      <c r="B12" s="47" t="s">
        <v>131</v>
      </c>
      <c r="C12" s="47" t="s">
        <v>200</v>
      </c>
      <c r="D12" s="47" t="s">
        <v>201</v>
      </c>
      <c r="E12" s="213" t="s">
        <v>113</v>
      </c>
      <c r="F12" s="47" t="s">
        <v>129</v>
      </c>
      <c r="G12" s="213">
        <v>7</v>
      </c>
      <c r="H12" s="213">
        <v>7</v>
      </c>
      <c r="I12" s="47"/>
      <c r="J12" s="216">
        <v>25</v>
      </c>
      <c r="K12" s="213">
        <v>100</v>
      </c>
      <c r="L12" s="48">
        <f t="shared" si="0"/>
        <v>0.25</v>
      </c>
      <c r="M12" s="47" t="s">
        <v>59</v>
      </c>
      <c r="N12" s="47" t="s">
        <v>87</v>
      </c>
      <c r="O12" s="47" t="s">
        <v>46</v>
      </c>
      <c r="P12" s="27"/>
    </row>
    <row r="13" spans="1:16" ht="12.75">
      <c r="A13" s="213">
        <v>12</v>
      </c>
      <c r="B13" s="47" t="s">
        <v>202</v>
      </c>
      <c r="C13" s="47" t="s">
        <v>194</v>
      </c>
      <c r="D13" s="47" t="s">
        <v>203</v>
      </c>
      <c r="E13" s="213" t="s">
        <v>114</v>
      </c>
      <c r="F13" s="47" t="s">
        <v>129</v>
      </c>
      <c r="G13" s="213">
        <v>7</v>
      </c>
      <c r="H13" s="213">
        <v>7</v>
      </c>
      <c r="I13" s="47"/>
      <c r="J13" s="216">
        <v>17</v>
      </c>
      <c r="K13" s="213">
        <v>100</v>
      </c>
      <c r="L13" s="48">
        <f t="shared" si="0"/>
        <v>0.17</v>
      </c>
      <c r="M13" s="47" t="s">
        <v>59</v>
      </c>
      <c r="N13" s="47" t="s">
        <v>87</v>
      </c>
      <c r="O13" s="47" t="s">
        <v>46</v>
      </c>
      <c r="P13" s="27"/>
    </row>
    <row r="14" spans="1:16" ht="12.75">
      <c r="A14" s="213">
        <v>13</v>
      </c>
      <c r="B14" s="47" t="s">
        <v>204</v>
      </c>
      <c r="C14" s="47" t="s">
        <v>205</v>
      </c>
      <c r="D14" s="47" t="s">
        <v>206</v>
      </c>
      <c r="E14" s="213" t="s">
        <v>114</v>
      </c>
      <c r="F14" s="47" t="s">
        <v>129</v>
      </c>
      <c r="G14" s="213">
        <v>8</v>
      </c>
      <c r="H14" s="213">
        <v>8</v>
      </c>
      <c r="I14" s="47"/>
      <c r="J14" s="216">
        <v>50</v>
      </c>
      <c r="K14" s="213">
        <v>100</v>
      </c>
      <c r="L14" s="48">
        <f t="shared" si="0"/>
        <v>0.5</v>
      </c>
      <c r="M14" s="47" t="s">
        <v>50</v>
      </c>
      <c r="N14" s="47" t="s">
        <v>87</v>
      </c>
      <c r="O14" s="47" t="s">
        <v>46</v>
      </c>
      <c r="P14" s="27"/>
    </row>
    <row r="15" spans="1:16" ht="12.75">
      <c r="A15" s="213">
        <v>14</v>
      </c>
      <c r="B15" s="47" t="s">
        <v>207</v>
      </c>
      <c r="C15" s="47" t="s">
        <v>208</v>
      </c>
      <c r="D15" s="47" t="s">
        <v>209</v>
      </c>
      <c r="E15" s="213" t="s">
        <v>113</v>
      </c>
      <c r="F15" s="47" t="s">
        <v>129</v>
      </c>
      <c r="G15" s="213">
        <v>8</v>
      </c>
      <c r="H15" s="213">
        <v>8</v>
      </c>
      <c r="I15" s="47"/>
      <c r="J15" s="216">
        <v>45</v>
      </c>
      <c r="K15" s="213">
        <v>100</v>
      </c>
      <c r="L15" s="48">
        <f t="shared" si="0"/>
        <v>0.45</v>
      </c>
      <c r="M15" s="47" t="s">
        <v>51</v>
      </c>
      <c r="N15" s="47" t="s">
        <v>87</v>
      </c>
      <c r="O15" s="47" t="s">
        <v>46</v>
      </c>
      <c r="P15" s="27"/>
    </row>
    <row r="16" spans="1:16" ht="12.75">
      <c r="A16" s="213">
        <v>15</v>
      </c>
      <c r="B16" s="47" t="s">
        <v>210</v>
      </c>
      <c r="C16" s="47" t="s">
        <v>211</v>
      </c>
      <c r="D16" s="47" t="s">
        <v>212</v>
      </c>
      <c r="E16" s="213" t="s">
        <v>114</v>
      </c>
      <c r="F16" s="47" t="s">
        <v>129</v>
      </c>
      <c r="G16" s="213">
        <v>8</v>
      </c>
      <c r="H16" s="213">
        <v>8</v>
      </c>
      <c r="I16" s="47"/>
      <c r="J16" s="216">
        <v>45</v>
      </c>
      <c r="K16" s="213">
        <v>100</v>
      </c>
      <c r="L16" s="48">
        <f t="shared" si="0"/>
        <v>0.45</v>
      </c>
      <c r="M16" s="47" t="s">
        <v>51</v>
      </c>
      <c r="N16" s="47" t="s">
        <v>87</v>
      </c>
      <c r="O16" s="47" t="s">
        <v>46</v>
      </c>
      <c r="P16" s="27"/>
    </row>
    <row r="17" spans="1:16" ht="12.75">
      <c r="A17" s="213">
        <v>16</v>
      </c>
      <c r="B17" s="47" t="s">
        <v>213</v>
      </c>
      <c r="C17" s="47" t="s">
        <v>214</v>
      </c>
      <c r="D17" s="47" t="s">
        <v>215</v>
      </c>
      <c r="E17" s="213" t="s">
        <v>114</v>
      </c>
      <c r="F17" s="47" t="s">
        <v>129</v>
      </c>
      <c r="G17" s="213">
        <v>8</v>
      </c>
      <c r="H17" s="213">
        <v>8</v>
      </c>
      <c r="I17" s="47"/>
      <c r="J17" s="216">
        <v>43</v>
      </c>
      <c r="K17" s="213">
        <v>100</v>
      </c>
      <c r="L17" s="48">
        <f t="shared" si="0"/>
        <v>0.43</v>
      </c>
      <c r="M17" s="47" t="s">
        <v>51</v>
      </c>
      <c r="N17" s="47" t="s">
        <v>87</v>
      </c>
      <c r="O17" s="47" t="s">
        <v>46</v>
      </c>
      <c r="P17" s="27"/>
    </row>
    <row r="18" spans="1:16" ht="12.75">
      <c r="A18" s="213">
        <v>17</v>
      </c>
      <c r="B18" s="47" t="s">
        <v>216</v>
      </c>
      <c r="C18" s="47" t="s">
        <v>217</v>
      </c>
      <c r="D18" s="47" t="s">
        <v>218</v>
      </c>
      <c r="E18" s="213" t="s">
        <v>113</v>
      </c>
      <c r="F18" s="47" t="s">
        <v>129</v>
      </c>
      <c r="G18" s="213">
        <v>8</v>
      </c>
      <c r="H18" s="213">
        <v>8</v>
      </c>
      <c r="I18" s="47"/>
      <c r="J18" s="216">
        <v>37</v>
      </c>
      <c r="K18" s="213">
        <v>100</v>
      </c>
      <c r="L18" s="48">
        <f t="shared" si="0"/>
        <v>0.37</v>
      </c>
      <c r="M18" s="47" t="s">
        <v>51</v>
      </c>
      <c r="N18" s="47" t="s">
        <v>87</v>
      </c>
      <c r="O18" s="47" t="s">
        <v>46</v>
      </c>
      <c r="P18" s="27"/>
    </row>
    <row r="19" spans="1:16" ht="12.75">
      <c r="A19" s="213">
        <v>18</v>
      </c>
      <c r="B19" s="125" t="s">
        <v>219</v>
      </c>
      <c r="C19" s="125" t="s">
        <v>220</v>
      </c>
      <c r="D19" s="125" t="s">
        <v>221</v>
      </c>
      <c r="E19" s="213" t="s">
        <v>114</v>
      </c>
      <c r="F19" s="47" t="s">
        <v>129</v>
      </c>
      <c r="G19" s="213">
        <v>8</v>
      </c>
      <c r="H19" s="213">
        <v>8</v>
      </c>
      <c r="I19" s="47"/>
      <c r="J19" s="217">
        <v>32</v>
      </c>
      <c r="K19" s="213">
        <v>100</v>
      </c>
      <c r="L19" s="48">
        <f t="shared" si="0"/>
        <v>0.32</v>
      </c>
      <c r="M19" s="125" t="s">
        <v>59</v>
      </c>
      <c r="N19" s="47" t="s">
        <v>87</v>
      </c>
      <c r="O19" s="125" t="s">
        <v>46</v>
      </c>
      <c r="P19" s="27"/>
    </row>
    <row r="20" spans="1:16" ht="12.75">
      <c r="A20" s="213">
        <v>19</v>
      </c>
      <c r="B20" s="125" t="s">
        <v>222</v>
      </c>
      <c r="C20" s="125" t="s">
        <v>223</v>
      </c>
      <c r="D20" s="125" t="s">
        <v>224</v>
      </c>
      <c r="E20" s="214" t="s">
        <v>114</v>
      </c>
      <c r="F20" s="47" t="s">
        <v>129</v>
      </c>
      <c r="G20" s="213">
        <v>8</v>
      </c>
      <c r="H20" s="213">
        <v>8</v>
      </c>
      <c r="I20" s="47"/>
      <c r="J20" s="217">
        <v>31</v>
      </c>
      <c r="K20" s="213">
        <v>100</v>
      </c>
      <c r="L20" s="48">
        <f t="shared" si="0"/>
        <v>0.31</v>
      </c>
      <c r="M20" s="125" t="s">
        <v>59</v>
      </c>
      <c r="N20" s="47" t="s">
        <v>87</v>
      </c>
      <c r="O20" s="47" t="s">
        <v>46</v>
      </c>
      <c r="P20" s="27"/>
    </row>
    <row r="21" spans="1:16" ht="12.75">
      <c r="A21" s="213">
        <v>20</v>
      </c>
      <c r="B21" s="47" t="s">
        <v>225</v>
      </c>
      <c r="C21" s="47" t="s">
        <v>226</v>
      </c>
      <c r="D21" s="47" t="s">
        <v>155</v>
      </c>
      <c r="E21" s="213" t="s">
        <v>113</v>
      </c>
      <c r="F21" s="47" t="s">
        <v>129</v>
      </c>
      <c r="G21" s="213">
        <v>8</v>
      </c>
      <c r="H21" s="213">
        <v>8</v>
      </c>
      <c r="I21" s="47"/>
      <c r="J21" s="216">
        <v>30</v>
      </c>
      <c r="K21" s="213">
        <v>100</v>
      </c>
      <c r="L21" s="48">
        <f t="shared" si="0"/>
        <v>0.3</v>
      </c>
      <c r="M21" s="125" t="s">
        <v>59</v>
      </c>
      <c r="N21" s="47" t="s">
        <v>87</v>
      </c>
      <c r="O21" s="47" t="s">
        <v>46</v>
      </c>
      <c r="P21" s="27"/>
    </row>
    <row r="22" spans="1:16" ht="12.75">
      <c r="A22" s="213">
        <v>21</v>
      </c>
      <c r="B22" s="47" t="s">
        <v>227</v>
      </c>
      <c r="C22" s="47" t="s">
        <v>228</v>
      </c>
      <c r="D22" s="47" t="s">
        <v>229</v>
      </c>
      <c r="E22" s="213" t="s">
        <v>113</v>
      </c>
      <c r="F22" s="47" t="s">
        <v>129</v>
      </c>
      <c r="G22" s="213">
        <v>8</v>
      </c>
      <c r="H22" s="213">
        <v>8</v>
      </c>
      <c r="I22" s="47"/>
      <c r="J22" s="216">
        <v>29</v>
      </c>
      <c r="K22" s="213">
        <v>100</v>
      </c>
      <c r="L22" s="48">
        <f t="shared" si="0"/>
        <v>0.29</v>
      </c>
      <c r="M22" s="125" t="s">
        <v>59</v>
      </c>
      <c r="N22" s="47" t="s">
        <v>87</v>
      </c>
      <c r="O22" s="47" t="s">
        <v>46</v>
      </c>
      <c r="P22" s="27"/>
    </row>
    <row r="23" spans="1:16" ht="12.75">
      <c r="A23" s="213">
        <v>22</v>
      </c>
      <c r="B23" s="47" t="s">
        <v>230</v>
      </c>
      <c r="C23" s="47" t="s">
        <v>214</v>
      </c>
      <c r="D23" s="47" t="s">
        <v>186</v>
      </c>
      <c r="E23" s="214" t="s">
        <v>114</v>
      </c>
      <c r="F23" s="47" t="s">
        <v>129</v>
      </c>
      <c r="G23" s="213">
        <v>8</v>
      </c>
      <c r="H23" s="213">
        <v>8</v>
      </c>
      <c r="I23" s="47"/>
      <c r="J23" s="216">
        <v>29</v>
      </c>
      <c r="K23" s="213">
        <v>100</v>
      </c>
      <c r="L23" s="48">
        <f t="shared" si="0"/>
        <v>0.29</v>
      </c>
      <c r="M23" s="125" t="s">
        <v>59</v>
      </c>
      <c r="N23" s="47" t="s">
        <v>87</v>
      </c>
      <c r="O23" s="47" t="s">
        <v>46</v>
      </c>
      <c r="P23" s="27"/>
    </row>
    <row r="24" spans="1:16" ht="12.75">
      <c r="A24" s="213">
        <v>23</v>
      </c>
      <c r="B24" s="47" t="s">
        <v>231</v>
      </c>
      <c r="C24" s="47" t="s">
        <v>228</v>
      </c>
      <c r="D24" s="47" t="s">
        <v>232</v>
      </c>
      <c r="E24" s="213" t="s">
        <v>113</v>
      </c>
      <c r="F24" s="47" t="s">
        <v>129</v>
      </c>
      <c r="G24" s="213">
        <v>8</v>
      </c>
      <c r="H24" s="213">
        <v>8</v>
      </c>
      <c r="I24" s="47"/>
      <c r="J24" s="216">
        <v>28</v>
      </c>
      <c r="K24" s="213">
        <v>100</v>
      </c>
      <c r="L24" s="48">
        <f t="shared" si="0"/>
        <v>0.28</v>
      </c>
      <c r="M24" s="125" t="s">
        <v>59</v>
      </c>
      <c r="N24" s="47" t="s">
        <v>87</v>
      </c>
      <c r="O24" s="47" t="s">
        <v>46</v>
      </c>
      <c r="P24" s="27"/>
    </row>
    <row r="25" spans="1:16" ht="12.75">
      <c r="A25" s="213">
        <v>24</v>
      </c>
      <c r="B25" s="47" t="s">
        <v>210</v>
      </c>
      <c r="C25" s="47" t="s">
        <v>233</v>
      </c>
      <c r="D25" s="47" t="s">
        <v>212</v>
      </c>
      <c r="E25" s="214" t="s">
        <v>114</v>
      </c>
      <c r="F25" s="47" t="s">
        <v>129</v>
      </c>
      <c r="G25" s="213">
        <v>8</v>
      </c>
      <c r="H25" s="213">
        <v>8</v>
      </c>
      <c r="I25" s="47"/>
      <c r="J25" s="216">
        <v>27</v>
      </c>
      <c r="K25" s="213">
        <v>100</v>
      </c>
      <c r="L25" s="48">
        <f t="shared" si="0"/>
        <v>0.27</v>
      </c>
      <c r="M25" s="125" t="s">
        <v>59</v>
      </c>
      <c r="N25" s="47" t="s">
        <v>87</v>
      </c>
      <c r="O25" s="47" t="s">
        <v>46</v>
      </c>
      <c r="P25" s="27"/>
    </row>
    <row r="26" spans="1:16" ht="12.75">
      <c r="A26" s="213">
        <v>25</v>
      </c>
      <c r="B26" s="125" t="s">
        <v>234</v>
      </c>
      <c r="C26" s="125" t="s">
        <v>165</v>
      </c>
      <c r="D26" s="125" t="s">
        <v>224</v>
      </c>
      <c r="E26" s="214" t="s">
        <v>114</v>
      </c>
      <c r="F26" s="47" t="s">
        <v>129</v>
      </c>
      <c r="G26" s="213">
        <v>8</v>
      </c>
      <c r="H26" s="213">
        <v>8</v>
      </c>
      <c r="I26" s="47"/>
      <c r="J26" s="217">
        <v>26</v>
      </c>
      <c r="K26" s="213">
        <v>100</v>
      </c>
      <c r="L26" s="48">
        <f t="shared" si="0"/>
        <v>0.26</v>
      </c>
      <c r="M26" s="125" t="s">
        <v>59</v>
      </c>
      <c r="N26" s="47" t="s">
        <v>87</v>
      </c>
      <c r="O26" s="47" t="s">
        <v>46</v>
      </c>
      <c r="P26" s="27"/>
    </row>
    <row r="27" spans="1:16" ht="12.75">
      <c r="A27" s="213">
        <v>26</v>
      </c>
      <c r="B27" s="47" t="s">
        <v>235</v>
      </c>
      <c r="C27" s="47" t="s">
        <v>236</v>
      </c>
      <c r="D27" s="47" t="s">
        <v>136</v>
      </c>
      <c r="E27" s="214" t="s">
        <v>114</v>
      </c>
      <c r="F27" s="47" t="s">
        <v>129</v>
      </c>
      <c r="G27" s="213">
        <v>8</v>
      </c>
      <c r="H27" s="213">
        <v>8</v>
      </c>
      <c r="I27" s="47"/>
      <c r="J27" s="216">
        <v>23</v>
      </c>
      <c r="K27" s="213">
        <v>100</v>
      </c>
      <c r="L27" s="48">
        <f t="shared" si="0"/>
        <v>0.23</v>
      </c>
      <c r="M27" s="125" t="s">
        <v>59</v>
      </c>
      <c r="N27" s="47" t="s">
        <v>87</v>
      </c>
      <c r="O27" s="47" t="s">
        <v>46</v>
      </c>
      <c r="P27" s="27"/>
    </row>
    <row r="28" spans="1:16" ht="12.75">
      <c r="A28" s="213">
        <v>27</v>
      </c>
      <c r="B28" s="47" t="s">
        <v>237</v>
      </c>
      <c r="C28" s="47" t="s">
        <v>188</v>
      </c>
      <c r="D28" s="47" t="s">
        <v>238</v>
      </c>
      <c r="E28" s="214" t="s">
        <v>114</v>
      </c>
      <c r="F28" s="47" t="s">
        <v>129</v>
      </c>
      <c r="G28" s="213">
        <v>8</v>
      </c>
      <c r="H28" s="213">
        <v>8</v>
      </c>
      <c r="I28" s="47"/>
      <c r="J28" s="216">
        <v>23</v>
      </c>
      <c r="K28" s="213">
        <v>100</v>
      </c>
      <c r="L28" s="48">
        <f t="shared" si="0"/>
        <v>0.23</v>
      </c>
      <c r="M28" s="125" t="s">
        <v>59</v>
      </c>
      <c r="N28" s="47" t="s">
        <v>87</v>
      </c>
      <c r="O28" s="47" t="s">
        <v>46</v>
      </c>
      <c r="P28" s="27"/>
    </row>
    <row r="29" spans="1:16" ht="12.75">
      <c r="A29" s="213">
        <v>28</v>
      </c>
      <c r="B29" s="47" t="s">
        <v>239</v>
      </c>
      <c r="C29" s="47" t="s">
        <v>160</v>
      </c>
      <c r="D29" s="47" t="s">
        <v>240</v>
      </c>
      <c r="E29" s="213" t="s">
        <v>113</v>
      </c>
      <c r="F29" s="47" t="s">
        <v>129</v>
      </c>
      <c r="G29" s="213">
        <v>8</v>
      </c>
      <c r="H29" s="213">
        <v>8</v>
      </c>
      <c r="I29" s="47"/>
      <c r="J29" s="216">
        <v>22</v>
      </c>
      <c r="K29" s="213">
        <v>100</v>
      </c>
      <c r="L29" s="48">
        <f t="shared" si="0"/>
        <v>0.22</v>
      </c>
      <c r="M29" s="125" t="s">
        <v>59</v>
      </c>
      <c r="N29" s="47" t="s">
        <v>87</v>
      </c>
      <c r="O29" s="47" t="s">
        <v>46</v>
      </c>
      <c r="P29" s="27"/>
    </row>
    <row r="30" spans="1:16" ht="12.75">
      <c r="A30" s="213">
        <v>29</v>
      </c>
      <c r="B30" s="125" t="s">
        <v>241</v>
      </c>
      <c r="C30" s="125" t="s">
        <v>165</v>
      </c>
      <c r="D30" s="125" t="s">
        <v>242</v>
      </c>
      <c r="E30" s="214" t="s">
        <v>114</v>
      </c>
      <c r="F30" s="47" t="s">
        <v>129</v>
      </c>
      <c r="G30" s="213">
        <v>8</v>
      </c>
      <c r="H30" s="213">
        <v>8</v>
      </c>
      <c r="I30" s="47"/>
      <c r="J30" s="217">
        <v>22</v>
      </c>
      <c r="K30" s="213">
        <v>100</v>
      </c>
      <c r="L30" s="48">
        <f t="shared" si="0"/>
        <v>0.22</v>
      </c>
      <c r="M30" s="125" t="s">
        <v>59</v>
      </c>
      <c r="N30" s="47" t="s">
        <v>87</v>
      </c>
      <c r="O30" s="47" t="s">
        <v>46</v>
      </c>
      <c r="P30" s="27"/>
    </row>
    <row r="31" spans="1:16" ht="12.75">
      <c r="A31" s="213">
        <v>30</v>
      </c>
      <c r="B31" s="47" t="s">
        <v>243</v>
      </c>
      <c r="C31" s="47" t="s">
        <v>143</v>
      </c>
      <c r="D31" s="47" t="s">
        <v>244</v>
      </c>
      <c r="E31" s="214" t="s">
        <v>114</v>
      </c>
      <c r="F31" s="47" t="s">
        <v>129</v>
      </c>
      <c r="G31" s="213">
        <v>8</v>
      </c>
      <c r="H31" s="213">
        <v>8</v>
      </c>
      <c r="I31" s="47"/>
      <c r="J31" s="216">
        <v>21</v>
      </c>
      <c r="K31" s="213">
        <v>100</v>
      </c>
      <c r="L31" s="48">
        <f t="shared" si="0"/>
        <v>0.21</v>
      </c>
      <c r="M31" s="125" t="s">
        <v>59</v>
      </c>
      <c r="N31" s="47" t="s">
        <v>87</v>
      </c>
      <c r="O31" s="47" t="s">
        <v>46</v>
      </c>
      <c r="P31" s="27"/>
    </row>
    <row r="32" spans="1:16" ht="12.75">
      <c r="A32" s="213">
        <v>31</v>
      </c>
      <c r="B32" s="47" t="s">
        <v>245</v>
      </c>
      <c r="C32" s="47" t="s">
        <v>152</v>
      </c>
      <c r="D32" s="47" t="s">
        <v>201</v>
      </c>
      <c r="E32" s="213" t="s">
        <v>113</v>
      </c>
      <c r="F32" s="47" t="s">
        <v>129</v>
      </c>
      <c r="G32" s="213">
        <v>8</v>
      </c>
      <c r="H32" s="213">
        <v>8</v>
      </c>
      <c r="I32" s="47"/>
      <c r="J32" s="216">
        <v>20</v>
      </c>
      <c r="K32" s="213">
        <v>100</v>
      </c>
      <c r="L32" s="48">
        <f t="shared" si="0"/>
        <v>0.2</v>
      </c>
      <c r="M32" s="125" t="s">
        <v>59</v>
      </c>
      <c r="N32" s="47" t="s">
        <v>87</v>
      </c>
      <c r="O32" s="47" t="s">
        <v>46</v>
      </c>
      <c r="P32" s="27"/>
    </row>
    <row r="33" spans="1:16" ht="12.75">
      <c r="A33" s="213">
        <v>32</v>
      </c>
      <c r="B33" s="47" t="s">
        <v>246</v>
      </c>
      <c r="C33" s="47" t="s">
        <v>247</v>
      </c>
      <c r="D33" s="47" t="s">
        <v>224</v>
      </c>
      <c r="E33" s="214" t="s">
        <v>114</v>
      </c>
      <c r="F33" s="47" t="s">
        <v>129</v>
      </c>
      <c r="G33" s="213">
        <v>8</v>
      </c>
      <c r="H33" s="213">
        <v>8</v>
      </c>
      <c r="I33" s="28"/>
      <c r="J33" s="216">
        <v>19</v>
      </c>
      <c r="K33" s="213">
        <v>100</v>
      </c>
      <c r="L33" s="48">
        <f t="shared" si="0"/>
        <v>0.19</v>
      </c>
      <c r="M33" s="125" t="s">
        <v>59</v>
      </c>
      <c r="N33" s="47" t="s">
        <v>87</v>
      </c>
      <c r="O33" s="47" t="s">
        <v>46</v>
      </c>
      <c r="P33" s="27"/>
    </row>
    <row r="34" spans="1:16" ht="12.75">
      <c r="A34" s="213">
        <v>33</v>
      </c>
      <c r="B34" s="131" t="s">
        <v>248</v>
      </c>
      <c r="C34" s="125" t="s">
        <v>160</v>
      </c>
      <c r="D34" s="125" t="s">
        <v>249</v>
      </c>
      <c r="E34" s="214" t="s">
        <v>113</v>
      </c>
      <c r="F34" s="47" t="s">
        <v>129</v>
      </c>
      <c r="G34" s="213">
        <v>8</v>
      </c>
      <c r="H34" s="213">
        <v>8</v>
      </c>
      <c r="I34" s="28"/>
      <c r="J34" s="217">
        <v>17</v>
      </c>
      <c r="K34" s="213">
        <v>100</v>
      </c>
      <c r="L34" s="48">
        <f t="shared" si="0"/>
        <v>0.17</v>
      </c>
      <c r="M34" s="125" t="s">
        <v>59</v>
      </c>
      <c r="N34" s="47" t="s">
        <v>87</v>
      </c>
      <c r="O34" s="47" t="s">
        <v>46</v>
      </c>
      <c r="P34" s="27"/>
    </row>
    <row r="35" spans="1:16" ht="12.75">
      <c r="A35" s="213">
        <v>34</v>
      </c>
      <c r="B35" s="27" t="s">
        <v>250</v>
      </c>
      <c r="C35" s="47" t="s">
        <v>173</v>
      </c>
      <c r="D35" s="47" t="s">
        <v>251</v>
      </c>
      <c r="E35" s="213" t="s">
        <v>113</v>
      </c>
      <c r="F35" s="47" t="s">
        <v>129</v>
      </c>
      <c r="G35" s="213">
        <v>8</v>
      </c>
      <c r="H35" s="213">
        <v>8</v>
      </c>
      <c r="I35" s="28"/>
      <c r="J35" s="216">
        <v>10</v>
      </c>
      <c r="K35" s="213">
        <v>100</v>
      </c>
      <c r="L35" s="48">
        <f t="shared" si="0"/>
        <v>0.1</v>
      </c>
      <c r="M35" s="125" t="s">
        <v>59</v>
      </c>
      <c r="N35" s="47" t="s">
        <v>87</v>
      </c>
      <c r="O35" s="47" t="s">
        <v>46</v>
      </c>
      <c r="P35" s="27"/>
    </row>
    <row r="36" spans="1:16" ht="12.75">
      <c r="A36" s="213">
        <v>35</v>
      </c>
      <c r="B36" s="27" t="s">
        <v>252</v>
      </c>
      <c r="C36" s="47" t="s">
        <v>253</v>
      </c>
      <c r="D36" s="47" t="s">
        <v>254</v>
      </c>
      <c r="E36" s="213" t="s">
        <v>114</v>
      </c>
      <c r="F36" s="47" t="s">
        <v>129</v>
      </c>
      <c r="G36" s="213">
        <v>8</v>
      </c>
      <c r="H36" s="213">
        <v>8</v>
      </c>
      <c r="I36" s="28"/>
      <c r="J36" s="216">
        <v>9</v>
      </c>
      <c r="K36" s="213">
        <v>100</v>
      </c>
      <c r="L36" s="48">
        <f t="shared" si="0"/>
        <v>0.09</v>
      </c>
      <c r="M36" s="47" t="s">
        <v>59</v>
      </c>
      <c r="N36" s="47" t="s">
        <v>87</v>
      </c>
      <c r="O36" s="47" t="s">
        <v>46</v>
      </c>
      <c r="P36" s="27"/>
    </row>
    <row r="37" spans="1:16" ht="12.75">
      <c r="A37" s="213">
        <v>36</v>
      </c>
      <c r="B37" s="47" t="s">
        <v>295</v>
      </c>
      <c r="C37" s="47" t="s">
        <v>296</v>
      </c>
      <c r="D37" s="47" t="s">
        <v>144</v>
      </c>
      <c r="E37" s="213" t="s">
        <v>114</v>
      </c>
      <c r="F37" s="47" t="s">
        <v>129</v>
      </c>
      <c r="G37" s="213">
        <v>9</v>
      </c>
      <c r="H37" s="213">
        <v>9</v>
      </c>
      <c r="I37" s="47"/>
      <c r="J37" s="216">
        <v>57.5</v>
      </c>
      <c r="K37" s="47">
        <v>100</v>
      </c>
      <c r="L37" s="48">
        <f aca="true" t="shared" si="1" ref="L37:L85">J37/K37</f>
        <v>0.575</v>
      </c>
      <c r="M37" s="47" t="s">
        <v>50</v>
      </c>
      <c r="N37" s="47" t="s">
        <v>87</v>
      </c>
      <c r="O37" s="47" t="s">
        <v>46</v>
      </c>
      <c r="P37" s="27"/>
    </row>
    <row r="38" spans="1:16" ht="12.75">
      <c r="A38" s="213">
        <v>37</v>
      </c>
      <c r="B38" s="47" t="s">
        <v>156</v>
      </c>
      <c r="C38" s="47" t="s">
        <v>214</v>
      </c>
      <c r="D38" s="47" t="s">
        <v>158</v>
      </c>
      <c r="E38" s="213" t="s">
        <v>114</v>
      </c>
      <c r="F38" s="47" t="s">
        <v>129</v>
      </c>
      <c r="G38" s="213">
        <v>9</v>
      </c>
      <c r="H38" s="213">
        <v>9</v>
      </c>
      <c r="I38" s="47"/>
      <c r="J38" s="216">
        <v>50</v>
      </c>
      <c r="K38" s="47">
        <v>100</v>
      </c>
      <c r="L38" s="48">
        <f t="shared" si="1"/>
        <v>0.5</v>
      </c>
      <c r="M38" s="47" t="s">
        <v>51</v>
      </c>
      <c r="N38" s="47" t="s">
        <v>87</v>
      </c>
      <c r="O38" s="47" t="s">
        <v>46</v>
      </c>
      <c r="P38" s="27"/>
    </row>
    <row r="39" spans="1:16" ht="12.75">
      <c r="A39" s="213">
        <v>38</v>
      </c>
      <c r="B39" s="47" t="s">
        <v>151</v>
      </c>
      <c r="C39" s="47" t="s">
        <v>152</v>
      </c>
      <c r="D39" s="47" t="s">
        <v>153</v>
      </c>
      <c r="E39" s="213" t="s">
        <v>113</v>
      </c>
      <c r="F39" s="47" t="s">
        <v>129</v>
      </c>
      <c r="G39" s="213">
        <v>9</v>
      </c>
      <c r="H39" s="213">
        <v>9</v>
      </c>
      <c r="I39" s="47"/>
      <c r="J39" s="216">
        <v>48</v>
      </c>
      <c r="K39" s="47">
        <v>100</v>
      </c>
      <c r="L39" s="48">
        <f t="shared" si="1"/>
        <v>0.48</v>
      </c>
      <c r="M39" s="47" t="s">
        <v>51</v>
      </c>
      <c r="N39" s="47" t="s">
        <v>87</v>
      </c>
      <c r="O39" s="47" t="s">
        <v>46</v>
      </c>
      <c r="P39" s="27"/>
    </row>
    <row r="40" spans="1:16" ht="12.75">
      <c r="A40" s="213">
        <v>39</v>
      </c>
      <c r="B40" s="47" t="s">
        <v>298</v>
      </c>
      <c r="C40" s="47" t="s">
        <v>299</v>
      </c>
      <c r="D40" s="47" t="s">
        <v>155</v>
      </c>
      <c r="E40" s="213" t="s">
        <v>113</v>
      </c>
      <c r="F40" s="47" t="s">
        <v>129</v>
      </c>
      <c r="G40" s="213">
        <v>9</v>
      </c>
      <c r="H40" s="213">
        <v>9</v>
      </c>
      <c r="I40" s="47"/>
      <c r="J40" s="216">
        <v>47.5</v>
      </c>
      <c r="K40" s="47">
        <v>100</v>
      </c>
      <c r="L40" s="48">
        <f t="shared" si="1"/>
        <v>0.475</v>
      </c>
      <c r="M40" s="47" t="s">
        <v>51</v>
      </c>
      <c r="N40" s="47" t="s">
        <v>87</v>
      </c>
      <c r="O40" s="47" t="s">
        <v>46</v>
      </c>
      <c r="P40" s="27"/>
    </row>
    <row r="41" spans="1:16" ht="12.75">
      <c r="A41" s="213">
        <v>40</v>
      </c>
      <c r="B41" s="47" t="s">
        <v>271</v>
      </c>
      <c r="C41" s="47" t="s">
        <v>267</v>
      </c>
      <c r="D41" s="47" t="s">
        <v>272</v>
      </c>
      <c r="E41" s="213" t="s">
        <v>113</v>
      </c>
      <c r="F41" s="47" t="s">
        <v>129</v>
      </c>
      <c r="G41" s="213">
        <v>9</v>
      </c>
      <c r="H41" s="213">
        <v>9</v>
      </c>
      <c r="I41" s="47"/>
      <c r="J41" s="216">
        <v>47</v>
      </c>
      <c r="K41" s="47">
        <v>100</v>
      </c>
      <c r="L41" s="48">
        <f t="shared" si="1"/>
        <v>0.47</v>
      </c>
      <c r="M41" s="47" t="s">
        <v>59</v>
      </c>
      <c r="N41" s="47" t="s">
        <v>87</v>
      </c>
      <c r="O41" s="47" t="s">
        <v>46</v>
      </c>
      <c r="P41" s="27"/>
    </row>
    <row r="42" spans="1:16" ht="12.75">
      <c r="A42" s="213">
        <v>41</v>
      </c>
      <c r="B42" s="47" t="s">
        <v>159</v>
      </c>
      <c r="C42" s="47" t="s">
        <v>160</v>
      </c>
      <c r="D42" s="47" t="s">
        <v>161</v>
      </c>
      <c r="E42" s="213" t="s">
        <v>113</v>
      </c>
      <c r="F42" s="47" t="s">
        <v>129</v>
      </c>
      <c r="G42" s="213">
        <v>9</v>
      </c>
      <c r="H42" s="213">
        <v>9</v>
      </c>
      <c r="I42" s="47"/>
      <c r="J42" s="216">
        <v>42</v>
      </c>
      <c r="K42" s="47">
        <v>100</v>
      </c>
      <c r="L42" s="48">
        <f t="shared" si="1"/>
        <v>0.42</v>
      </c>
      <c r="M42" s="47" t="s">
        <v>59</v>
      </c>
      <c r="N42" s="47" t="s">
        <v>87</v>
      </c>
      <c r="O42" s="47" t="s">
        <v>46</v>
      </c>
      <c r="P42" s="27"/>
    </row>
    <row r="43" spans="1:16" ht="12.75">
      <c r="A43" s="213">
        <v>42</v>
      </c>
      <c r="B43" s="47" t="s">
        <v>273</v>
      </c>
      <c r="C43" s="47" t="s">
        <v>188</v>
      </c>
      <c r="D43" s="47" t="s">
        <v>274</v>
      </c>
      <c r="E43" s="213" t="s">
        <v>114</v>
      </c>
      <c r="F43" s="47" t="s">
        <v>129</v>
      </c>
      <c r="G43" s="213">
        <v>9</v>
      </c>
      <c r="H43" s="213">
        <v>9</v>
      </c>
      <c r="I43" s="47"/>
      <c r="J43" s="216">
        <v>40</v>
      </c>
      <c r="K43" s="47">
        <v>100</v>
      </c>
      <c r="L43" s="48">
        <f t="shared" si="1"/>
        <v>0.4</v>
      </c>
      <c r="M43" s="47" t="s">
        <v>59</v>
      </c>
      <c r="N43" s="47" t="s">
        <v>87</v>
      </c>
      <c r="O43" s="47" t="s">
        <v>46</v>
      </c>
      <c r="P43" s="27"/>
    </row>
    <row r="44" spans="1:16" ht="12.75">
      <c r="A44" s="213">
        <v>43</v>
      </c>
      <c r="B44" s="47" t="s">
        <v>131</v>
      </c>
      <c r="C44" s="47" t="s">
        <v>132</v>
      </c>
      <c r="D44" s="47" t="s">
        <v>133</v>
      </c>
      <c r="E44" s="213" t="s">
        <v>113</v>
      </c>
      <c r="F44" s="47" t="s">
        <v>129</v>
      </c>
      <c r="G44" s="213">
        <v>9</v>
      </c>
      <c r="H44" s="213">
        <v>9</v>
      </c>
      <c r="I44" s="47"/>
      <c r="J44" s="216">
        <v>38.5</v>
      </c>
      <c r="K44" s="47">
        <v>100</v>
      </c>
      <c r="L44" s="48">
        <f t="shared" si="1"/>
        <v>0.385</v>
      </c>
      <c r="M44" s="47" t="s">
        <v>59</v>
      </c>
      <c r="N44" s="47" t="s">
        <v>87</v>
      </c>
      <c r="O44" s="47" t="s">
        <v>46</v>
      </c>
      <c r="P44" s="27"/>
    </row>
    <row r="45" spans="1:16" ht="12.75">
      <c r="A45" s="213">
        <v>44</v>
      </c>
      <c r="B45" s="47" t="s">
        <v>300</v>
      </c>
      <c r="C45" s="47" t="s">
        <v>152</v>
      </c>
      <c r="D45" s="47" t="s">
        <v>133</v>
      </c>
      <c r="E45" s="213" t="s">
        <v>113</v>
      </c>
      <c r="F45" s="47" t="s">
        <v>129</v>
      </c>
      <c r="G45" s="213">
        <v>9</v>
      </c>
      <c r="H45" s="213">
        <v>9</v>
      </c>
      <c r="I45" s="47"/>
      <c r="J45" s="216">
        <v>35.5</v>
      </c>
      <c r="K45" s="47">
        <v>100</v>
      </c>
      <c r="L45" s="48">
        <f t="shared" si="1"/>
        <v>0.355</v>
      </c>
      <c r="M45" s="47" t="s">
        <v>59</v>
      </c>
      <c r="N45" s="47" t="s">
        <v>87</v>
      </c>
      <c r="O45" s="47" t="s">
        <v>46</v>
      </c>
      <c r="P45" s="27"/>
    </row>
    <row r="46" spans="1:16" ht="12.75">
      <c r="A46" s="213">
        <v>45</v>
      </c>
      <c r="B46" s="47" t="s">
        <v>301</v>
      </c>
      <c r="C46" s="47" t="s">
        <v>152</v>
      </c>
      <c r="D46" s="47" t="s">
        <v>174</v>
      </c>
      <c r="E46" s="213" t="s">
        <v>113</v>
      </c>
      <c r="F46" s="47" t="s">
        <v>129</v>
      </c>
      <c r="G46" s="213">
        <v>9</v>
      </c>
      <c r="H46" s="213">
        <v>9</v>
      </c>
      <c r="I46" s="47"/>
      <c r="J46" s="216">
        <v>34</v>
      </c>
      <c r="K46" s="47">
        <v>100</v>
      </c>
      <c r="L46" s="48">
        <f t="shared" si="1"/>
        <v>0.34</v>
      </c>
      <c r="M46" s="47" t="s">
        <v>59</v>
      </c>
      <c r="N46" s="47" t="s">
        <v>87</v>
      </c>
      <c r="O46" s="47" t="s">
        <v>46</v>
      </c>
      <c r="P46" s="27"/>
    </row>
    <row r="47" spans="1:16" ht="12.75">
      <c r="A47" s="213">
        <v>46</v>
      </c>
      <c r="B47" s="47" t="s">
        <v>172</v>
      </c>
      <c r="C47" s="47" t="s">
        <v>173</v>
      </c>
      <c r="D47" s="47" t="s">
        <v>174</v>
      </c>
      <c r="E47" s="213" t="s">
        <v>113</v>
      </c>
      <c r="F47" s="47" t="s">
        <v>129</v>
      </c>
      <c r="G47" s="213">
        <v>9</v>
      </c>
      <c r="H47" s="213">
        <v>9</v>
      </c>
      <c r="I47" s="47"/>
      <c r="J47" s="216">
        <v>33</v>
      </c>
      <c r="K47" s="47">
        <v>100</v>
      </c>
      <c r="L47" s="48">
        <f t="shared" si="1"/>
        <v>0.33</v>
      </c>
      <c r="M47" s="47" t="s">
        <v>59</v>
      </c>
      <c r="N47" s="47" t="s">
        <v>87</v>
      </c>
      <c r="O47" s="47" t="s">
        <v>46</v>
      </c>
      <c r="P47" s="27"/>
    </row>
    <row r="48" spans="1:16" ht="12.75">
      <c r="A48" s="213">
        <v>47</v>
      </c>
      <c r="B48" s="47" t="s">
        <v>302</v>
      </c>
      <c r="C48" s="47" t="s">
        <v>303</v>
      </c>
      <c r="D48" s="47" t="s">
        <v>155</v>
      </c>
      <c r="E48" s="213" t="s">
        <v>113</v>
      </c>
      <c r="F48" s="47" t="s">
        <v>129</v>
      </c>
      <c r="G48" s="213">
        <v>9</v>
      </c>
      <c r="H48" s="213">
        <v>9</v>
      </c>
      <c r="I48" s="47"/>
      <c r="J48" s="216">
        <v>30</v>
      </c>
      <c r="K48" s="47">
        <v>100</v>
      </c>
      <c r="L48" s="48">
        <f t="shared" si="1"/>
        <v>0.3</v>
      </c>
      <c r="M48" s="47" t="s">
        <v>59</v>
      </c>
      <c r="N48" s="47" t="s">
        <v>87</v>
      </c>
      <c r="O48" s="47" t="s">
        <v>46</v>
      </c>
      <c r="P48" s="27"/>
    </row>
    <row r="49" spans="1:16" ht="12.75">
      <c r="A49" s="213">
        <v>48</v>
      </c>
      <c r="B49" s="47" t="s">
        <v>304</v>
      </c>
      <c r="C49" s="47" t="s">
        <v>305</v>
      </c>
      <c r="D49" s="47" t="s">
        <v>176</v>
      </c>
      <c r="E49" s="213" t="s">
        <v>113</v>
      </c>
      <c r="F49" s="47" t="s">
        <v>129</v>
      </c>
      <c r="G49" s="213">
        <v>9</v>
      </c>
      <c r="H49" s="213">
        <v>9</v>
      </c>
      <c r="I49" s="47"/>
      <c r="J49" s="216">
        <v>28.5</v>
      </c>
      <c r="K49" s="47">
        <v>100</v>
      </c>
      <c r="L49" s="48">
        <f>J49/K49</f>
        <v>0.285</v>
      </c>
      <c r="M49" s="47" t="s">
        <v>59</v>
      </c>
      <c r="N49" s="47" t="s">
        <v>87</v>
      </c>
      <c r="O49" s="47" t="s">
        <v>46</v>
      </c>
      <c r="P49" s="27"/>
    </row>
    <row r="50" spans="1:16" ht="12.75">
      <c r="A50" s="213">
        <v>49</v>
      </c>
      <c r="B50" s="47" t="s">
        <v>164</v>
      </c>
      <c r="C50" s="47" t="s">
        <v>165</v>
      </c>
      <c r="D50" s="47" t="s">
        <v>166</v>
      </c>
      <c r="E50" s="213" t="s">
        <v>114</v>
      </c>
      <c r="F50" s="47" t="s">
        <v>129</v>
      </c>
      <c r="G50" s="213">
        <v>9</v>
      </c>
      <c r="H50" s="213">
        <v>9</v>
      </c>
      <c r="I50" s="47"/>
      <c r="J50" s="216">
        <v>27.5</v>
      </c>
      <c r="K50" s="47">
        <v>100</v>
      </c>
      <c r="L50" s="48">
        <f>J50/K50</f>
        <v>0.275</v>
      </c>
      <c r="M50" s="47" t="s">
        <v>59</v>
      </c>
      <c r="N50" s="47" t="s">
        <v>87</v>
      </c>
      <c r="O50" s="47" t="s">
        <v>46</v>
      </c>
      <c r="P50" s="27"/>
    </row>
    <row r="51" spans="1:16" ht="12.75">
      <c r="A51" s="213">
        <v>50</v>
      </c>
      <c r="B51" s="47" t="s">
        <v>148</v>
      </c>
      <c r="C51" s="47" t="s">
        <v>149</v>
      </c>
      <c r="D51" s="47" t="s">
        <v>150</v>
      </c>
      <c r="E51" s="213" t="s">
        <v>113</v>
      </c>
      <c r="F51" s="47" t="s">
        <v>129</v>
      </c>
      <c r="G51" s="213">
        <v>9</v>
      </c>
      <c r="H51" s="213">
        <v>9</v>
      </c>
      <c r="I51" s="47"/>
      <c r="J51" s="216">
        <v>26.5</v>
      </c>
      <c r="K51" s="47">
        <v>100</v>
      </c>
      <c r="L51" s="48">
        <f>J51/K51</f>
        <v>0.265</v>
      </c>
      <c r="M51" s="47" t="s">
        <v>59</v>
      </c>
      <c r="N51" s="47" t="s">
        <v>87</v>
      </c>
      <c r="O51" s="47" t="s">
        <v>46</v>
      </c>
      <c r="P51" s="27"/>
    </row>
    <row r="52" spans="1:16" ht="12.75">
      <c r="A52" s="213">
        <v>51</v>
      </c>
      <c r="B52" s="47" t="s">
        <v>306</v>
      </c>
      <c r="C52" s="47" t="s">
        <v>303</v>
      </c>
      <c r="D52" s="47" t="s">
        <v>307</v>
      </c>
      <c r="E52" s="213" t="s">
        <v>113</v>
      </c>
      <c r="F52" s="47" t="s">
        <v>129</v>
      </c>
      <c r="G52" s="213">
        <v>9</v>
      </c>
      <c r="H52" s="213">
        <v>9</v>
      </c>
      <c r="I52" s="47"/>
      <c r="J52" s="216">
        <v>21</v>
      </c>
      <c r="K52" s="47">
        <v>100</v>
      </c>
      <c r="L52" s="48">
        <f t="shared" si="1"/>
        <v>0.21</v>
      </c>
      <c r="M52" s="47" t="s">
        <v>59</v>
      </c>
      <c r="N52" s="47" t="s">
        <v>87</v>
      </c>
      <c r="O52" s="47" t="s">
        <v>46</v>
      </c>
      <c r="P52" s="27"/>
    </row>
    <row r="53" spans="1:16" ht="12.75">
      <c r="A53" s="213">
        <v>52</v>
      </c>
      <c r="B53" s="47" t="s">
        <v>308</v>
      </c>
      <c r="C53" s="47" t="s">
        <v>309</v>
      </c>
      <c r="D53" s="47" t="s">
        <v>310</v>
      </c>
      <c r="E53" s="213" t="s">
        <v>113</v>
      </c>
      <c r="F53" s="47" t="s">
        <v>129</v>
      </c>
      <c r="G53" s="213">
        <v>9</v>
      </c>
      <c r="H53" s="213">
        <v>9</v>
      </c>
      <c r="I53" s="47"/>
      <c r="J53" s="216">
        <v>17</v>
      </c>
      <c r="K53" s="47">
        <v>100</v>
      </c>
      <c r="L53" s="48">
        <f t="shared" si="1"/>
        <v>0.17</v>
      </c>
      <c r="M53" s="47" t="s">
        <v>59</v>
      </c>
      <c r="N53" s="47" t="s">
        <v>87</v>
      </c>
      <c r="O53" s="47" t="s">
        <v>46</v>
      </c>
      <c r="P53" s="27"/>
    </row>
    <row r="54" spans="1:16" ht="12.75">
      <c r="A54" s="213">
        <v>53</v>
      </c>
      <c r="B54" s="125" t="s">
        <v>137</v>
      </c>
      <c r="C54" s="125" t="s">
        <v>138</v>
      </c>
      <c r="D54" s="125" t="s">
        <v>139</v>
      </c>
      <c r="E54" s="214" t="s">
        <v>113</v>
      </c>
      <c r="F54" s="47" t="s">
        <v>129</v>
      </c>
      <c r="G54" s="213">
        <v>9</v>
      </c>
      <c r="H54" s="213">
        <v>9</v>
      </c>
      <c r="I54" s="125"/>
      <c r="J54" s="217">
        <v>16</v>
      </c>
      <c r="K54" s="125">
        <v>100</v>
      </c>
      <c r="L54" s="151">
        <f t="shared" si="1"/>
        <v>0.16</v>
      </c>
      <c r="M54" s="47" t="s">
        <v>59</v>
      </c>
      <c r="N54" s="47" t="s">
        <v>87</v>
      </c>
      <c r="O54" s="47" t="s">
        <v>46</v>
      </c>
      <c r="P54" s="27"/>
    </row>
    <row r="55" spans="1:16" ht="12.75">
      <c r="A55" s="213">
        <v>54</v>
      </c>
      <c r="B55" s="47" t="s">
        <v>284</v>
      </c>
      <c r="C55" s="47" t="s">
        <v>199</v>
      </c>
      <c r="D55" s="47" t="s">
        <v>224</v>
      </c>
      <c r="E55" s="213" t="s">
        <v>113</v>
      </c>
      <c r="F55" s="47" t="s">
        <v>129</v>
      </c>
      <c r="G55" s="213">
        <v>10</v>
      </c>
      <c r="H55" s="213">
        <v>10</v>
      </c>
      <c r="I55" s="47" t="s">
        <v>107</v>
      </c>
      <c r="J55" s="216">
        <v>82</v>
      </c>
      <c r="K55" s="47">
        <v>100</v>
      </c>
      <c r="L55" s="48">
        <f t="shared" si="1"/>
        <v>0.82</v>
      </c>
      <c r="M55" s="47" t="s">
        <v>50</v>
      </c>
      <c r="N55" s="47" t="s">
        <v>87</v>
      </c>
      <c r="O55" s="47" t="s">
        <v>46</v>
      </c>
      <c r="P55" s="27"/>
    </row>
    <row r="56" spans="1:16" ht="12.75">
      <c r="A56" s="213">
        <v>55</v>
      </c>
      <c r="B56" s="47" t="s">
        <v>291</v>
      </c>
      <c r="C56" s="47" t="s">
        <v>292</v>
      </c>
      <c r="D56" s="47" t="s">
        <v>136</v>
      </c>
      <c r="E56" s="213" t="s">
        <v>114</v>
      </c>
      <c r="F56" s="47" t="s">
        <v>129</v>
      </c>
      <c r="G56" s="213">
        <v>10</v>
      </c>
      <c r="H56" s="213">
        <v>10</v>
      </c>
      <c r="I56" s="47" t="s">
        <v>107</v>
      </c>
      <c r="J56" s="216">
        <v>63</v>
      </c>
      <c r="K56" s="47">
        <v>100</v>
      </c>
      <c r="L56" s="48">
        <f t="shared" si="1"/>
        <v>0.63</v>
      </c>
      <c r="M56" s="47" t="s">
        <v>51</v>
      </c>
      <c r="N56" s="47" t="s">
        <v>87</v>
      </c>
      <c r="O56" s="47" t="s">
        <v>46</v>
      </c>
      <c r="P56" s="27"/>
    </row>
    <row r="57" spans="1:16" ht="12.75">
      <c r="A57" s="213">
        <v>56</v>
      </c>
      <c r="B57" s="47" t="s">
        <v>287</v>
      </c>
      <c r="C57" s="47" t="s">
        <v>135</v>
      </c>
      <c r="D57" s="47" t="s">
        <v>288</v>
      </c>
      <c r="E57" s="213" t="s">
        <v>114</v>
      </c>
      <c r="F57" s="47" t="s">
        <v>129</v>
      </c>
      <c r="G57" s="213">
        <v>10</v>
      </c>
      <c r="H57" s="213">
        <v>10</v>
      </c>
      <c r="I57" s="47" t="s">
        <v>107</v>
      </c>
      <c r="J57" s="216">
        <v>62</v>
      </c>
      <c r="K57" s="47">
        <v>100</v>
      </c>
      <c r="L57" s="48">
        <f t="shared" si="1"/>
        <v>0.62</v>
      </c>
      <c r="M57" s="47" t="s">
        <v>51</v>
      </c>
      <c r="N57" s="47" t="s">
        <v>87</v>
      </c>
      <c r="O57" s="47" t="s">
        <v>46</v>
      </c>
      <c r="P57" s="27"/>
    </row>
    <row r="58" spans="1:16" ht="12.75">
      <c r="A58" s="213">
        <v>57</v>
      </c>
      <c r="B58" s="47" t="s">
        <v>283</v>
      </c>
      <c r="C58" s="47" t="s">
        <v>165</v>
      </c>
      <c r="D58" s="47" t="s">
        <v>175</v>
      </c>
      <c r="E58" s="213" t="s">
        <v>114</v>
      </c>
      <c r="F58" s="47" t="s">
        <v>129</v>
      </c>
      <c r="G58" s="213">
        <v>10</v>
      </c>
      <c r="H58" s="213">
        <v>10</v>
      </c>
      <c r="I58" s="47" t="s">
        <v>107</v>
      </c>
      <c r="J58" s="216">
        <v>42</v>
      </c>
      <c r="K58" s="47">
        <v>100</v>
      </c>
      <c r="L58" s="48">
        <f t="shared" si="1"/>
        <v>0.42</v>
      </c>
      <c r="M58" s="47" t="s">
        <v>51</v>
      </c>
      <c r="N58" s="47" t="s">
        <v>87</v>
      </c>
      <c r="O58" s="47" t="s">
        <v>46</v>
      </c>
      <c r="P58" s="27"/>
    </row>
    <row r="59" spans="1:16" ht="12.75">
      <c r="A59" s="213">
        <v>58</v>
      </c>
      <c r="B59" s="47" t="s">
        <v>311</v>
      </c>
      <c r="C59" s="47" t="s">
        <v>294</v>
      </c>
      <c r="D59" s="47" t="s">
        <v>182</v>
      </c>
      <c r="E59" s="213" t="s">
        <v>114</v>
      </c>
      <c r="F59" s="47" t="s">
        <v>129</v>
      </c>
      <c r="G59" s="213">
        <v>10</v>
      </c>
      <c r="H59" s="213">
        <v>10</v>
      </c>
      <c r="I59" s="47" t="s">
        <v>107</v>
      </c>
      <c r="J59" s="216">
        <v>38</v>
      </c>
      <c r="K59" s="47">
        <v>100</v>
      </c>
      <c r="L59" s="48">
        <f t="shared" si="1"/>
        <v>0.38</v>
      </c>
      <c r="M59" s="47" t="s">
        <v>59</v>
      </c>
      <c r="N59" s="47" t="s">
        <v>87</v>
      </c>
      <c r="O59" s="47" t="s">
        <v>46</v>
      </c>
      <c r="P59" s="27"/>
    </row>
    <row r="60" spans="1:16" ht="12.75">
      <c r="A60" s="213">
        <v>59</v>
      </c>
      <c r="B60" s="47" t="s">
        <v>312</v>
      </c>
      <c r="C60" s="47" t="s">
        <v>313</v>
      </c>
      <c r="D60" s="47" t="s">
        <v>314</v>
      </c>
      <c r="E60" s="213" t="s">
        <v>114</v>
      </c>
      <c r="F60" s="47" t="s">
        <v>129</v>
      </c>
      <c r="G60" s="213">
        <v>10</v>
      </c>
      <c r="H60" s="213">
        <v>10</v>
      </c>
      <c r="I60" s="47" t="s">
        <v>107</v>
      </c>
      <c r="J60" s="216">
        <v>32</v>
      </c>
      <c r="K60" s="47">
        <v>100</v>
      </c>
      <c r="L60" s="48">
        <f t="shared" si="1"/>
        <v>0.32</v>
      </c>
      <c r="M60" s="47" t="s">
        <v>59</v>
      </c>
      <c r="N60" s="47" t="s">
        <v>87</v>
      </c>
      <c r="O60" s="47" t="s">
        <v>46</v>
      </c>
      <c r="P60" s="27"/>
    </row>
    <row r="61" spans="1:16" ht="12.75">
      <c r="A61" s="213">
        <v>60</v>
      </c>
      <c r="B61" s="47" t="s">
        <v>315</v>
      </c>
      <c r="C61" s="47" t="s">
        <v>316</v>
      </c>
      <c r="D61" s="47" t="s">
        <v>136</v>
      </c>
      <c r="E61" s="213" t="s">
        <v>114</v>
      </c>
      <c r="F61" s="47" t="s">
        <v>129</v>
      </c>
      <c r="G61" s="213">
        <v>10</v>
      </c>
      <c r="H61" s="213">
        <v>10</v>
      </c>
      <c r="I61" s="47" t="s">
        <v>107</v>
      </c>
      <c r="J61" s="216">
        <v>30</v>
      </c>
      <c r="K61" s="47">
        <v>100</v>
      </c>
      <c r="L61" s="48">
        <f t="shared" si="1"/>
        <v>0.3</v>
      </c>
      <c r="M61" s="47" t="s">
        <v>59</v>
      </c>
      <c r="N61" s="47" t="s">
        <v>87</v>
      </c>
      <c r="O61" s="47" t="s">
        <v>46</v>
      </c>
      <c r="P61" s="27"/>
    </row>
    <row r="62" spans="1:16" ht="12.75">
      <c r="A62" s="213">
        <v>61</v>
      </c>
      <c r="B62" s="47" t="s">
        <v>293</v>
      </c>
      <c r="C62" s="47" t="s">
        <v>294</v>
      </c>
      <c r="D62" s="47" t="s">
        <v>136</v>
      </c>
      <c r="E62" s="213" t="s">
        <v>114</v>
      </c>
      <c r="F62" s="47" t="s">
        <v>129</v>
      </c>
      <c r="G62" s="213">
        <v>10</v>
      </c>
      <c r="H62" s="213">
        <v>10</v>
      </c>
      <c r="I62" s="47" t="s">
        <v>107</v>
      </c>
      <c r="J62" s="216">
        <v>26</v>
      </c>
      <c r="K62" s="47">
        <v>100</v>
      </c>
      <c r="L62" s="48">
        <f t="shared" si="1"/>
        <v>0.26</v>
      </c>
      <c r="M62" s="47" t="s">
        <v>59</v>
      </c>
      <c r="N62" s="47" t="s">
        <v>87</v>
      </c>
      <c r="O62" s="47" t="s">
        <v>46</v>
      </c>
      <c r="P62" s="27"/>
    </row>
    <row r="63" spans="1:16" ht="12.75">
      <c r="A63" s="213">
        <v>62</v>
      </c>
      <c r="B63" s="47" t="s">
        <v>317</v>
      </c>
      <c r="C63" s="47" t="s">
        <v>318</v>
      </c>
      <c r="D63" s="47" t="s">
        <v>319</v>
      </c>
      <c r="E63" s="213" t="s">
        <v>113</v>
      </c>
      <c r="F63" s="47" t="s">
        <v>129</v>
      </c>
      <c r="G63" s="213">
        <v>10</v>
      </c>
      <c r="H63" s="213">
        <v>10</v>
      </c>
      <c r="I63" s="47" t="s">
        <v>107</v>
      </c>
      <c r="J63" s="216">
        <v>21</v>
      </c>
      <c r="K63" s="47">
        <v>100</v>
      </c>
      <c r="L63" s="48">
        <f t="shared" si="1"/>
        <v>0.21</v>
      </c>
      <c r="M63" s="47" t="s">
        <v>59</v>
      </c>
      <c r="N63" s="47" t="s">
        <v>87</v>
      </c>
      <c r="O63" s="47" t="s">
        <v>46</v>
      </c>
      <c r="P63" s="27"/>
    </row>
    <row r="64" spans="1:16" ht="12.75">
      <c r="A64" s="213">
        <v>63</v>
      </c>
      <c r="B64" s="47" t="s">
        <v>320</v>
      </c>
      <c r="C64" s="47" t="s">
        <v>160</v>
      </c>
      <c r="D64" s="47" t="s">
        <v>321</v>
      </c>
      <c r="E64" s="213" t="s">
        <v>113</v>
      </c>
      <c r="F64" s="47" t="s">
        <v>129</v>
      </c>
      <c r="G64" s="213">
        <v>10</v>
      </c>
      <c r="H64" s="213">
        <v>10</v>
      </c>
      <c r="I64" s="47" t="s">
        <v>107</v>
      </c>
      <c r="J64" s="216">
        <v>20</v>
      </c>
      <c r="K64" s="47">
        <v>100</v>
      </c>
      <c r="L64" s="48">
        <f t="shared" si="1"/>
        <v>0.2</v>
      </c>
      <c r="M64" s="47" t="s">
        <v>59</v>
      </c>
      <c r="N64" s="47" t="s">
        <v>87</v>
      </c>
      <c r="O64" s="47" t="s">
        <v>46</v>
      </c>
      <c r="P64" s="27"/>
    </row>
    <row r="65" spans="1:16" ht="12.75">
      <c r="A65" s="213">
        <v>64</v>
      </c>
      <c r="B65" s="47" t="s">
        <v>322</v>
      </c>
      <c r="C65" s="47" t="s">
        <v>220</v>
      </c>
      <c r="D65" s="47" t="s">
        <v>323</v>
      </c>
      <c r="E65" s="213" t="s">
        <v>114</v>
      </c>
      <c r="F65" s="47" t="s">
        <v>129</v>
      </c>
      <c r="G65" s="213">
        <v>10</v>
      </c>
      <c r="H65" s="213">
        <v>10</v>
      </c>
      <c r="I65" s="47" t="s">
        <v>107</v>
      </c>
      <c r="J65" s="216">
        <v>16</v>
      </c>
      <c r="K65" s="47">
        <v>100</v>
      </c>
      <c r="L65" s="48">
        <f t="shared" si="1"/>
        <v>0.16</v>
      </c>
      <c r="M65" s="47" t="s">
        <v>59</v>
      </c>
      <c r="N65" s="47" t="s">
        <v>87</v>
      </c>
      <c r="O65" s="47" t="s">
        <v>46</v>
      </c>
      <c r="P65" s="27"/>
    </row>
    <row r="66" spans="1:16" ht="12.75">
      <c r="A66" s="213">
        <v>65</v>
      </c>
      <c r="B66" s="47" t="s">
        <v>324</v>
      </c>
      <c r="C66" s="47" t="s">
        <v>325</v>
      </c>
      <c r="D66" s="47" t="s">
        <v>240</v>
      </c>
      <c r="E66" s="213" t="s">
        <v>113</v>
      </c>
      <c r="F66" s="47" t="s">
        <v>129</v>
      </c>
      <c r="G66" s="213">
        <v>10</v>
      </c>
      <c r="H66" s="213">
        <v>10</v>
      </c>
      <c r="I66" s="47" t="s">
        <v>107</v>
      </c>
      <c r="J66" s="216">
        <v>15</v>
      </c>
      <c r="K66" s="47">
        <v>100</v>
      </c>
      <c r="L66" s="48">
        <f t="shared" si="1"/>
        <v>0.15</v>
      </c>
      <c r="M66" s="47" t="s">
        <v>59</v>
      </c>
      <c r="N66" s="47" t="s">
        <v>87</v>
      </c>
      <c r="O66" s="47" t="s">
        <v>46</v>
      </c>
      <c r="P66" s="27"/>
    </row>
    <row r="67" spans="1:16" ht="12.75">
      <c r="A67" s="213">
        <v>66</v>
      </c>
      <c r="B67" s="47" t="s">
        <v>326</v>
      </c>
      <c r="C67" s="47" t="s">
        <v>327</v>
      </c>
      <c r="D67" s="47" t="s">
        <v>161</v>
      </c>
      <c r="E67" s="213" t="s">
        <v>113</v>
      </c>
      <c r="F67" s="47" t="s">
        <v>129</v>
      </c>
      <c r="G67" s="213">
        <v>10</v>
      </c>
      <c r="H67" s="213">
        <v>10</v>
      </c>
      <c r="I67" s="47" t="s">
        <v>107</v>
      </c>
      <c r="J67" s="216">
        <v>13</v>
      </c>
      <c r="K67" s="47">
        <v>100</v>
      </c>
      <c r="L67" s="48">
        <f t="shared" si="1"/>
        <v>0.13</v>
      </c>
      <c r="M67" s="47" t="s">
        <v>59</v>
      </c>
      <c r="N67" s="47" t="s">
        <v>87</v>
      </c>
      <c r="O67" s="47" t="s">
        <v>46</v>
      </c>
      <c r="P67" s="27"/>
    </row>
    <row r="68" spans="1:16" ht="12.75">
      <c r="A68" s="213">
        <v>67</v>
      </c>
      <c r="B68" s="47" t="s">
        <v>284</v>
      </c>
      <c r="C68" s="47" t="s">
        <v>188</v>
      </c>
      <c r="D68" s="47" t="s">
        <v>192</v>
      </c>
      <c r="E68" s="213" t="s">
        <v>114</v>
      </c>
      <c r="F68" s="47" t="s">
        <v>129</v>
      </c>
      <c r="G68" s="213">
        <v>10</v>
      </c>
      <c r="H68" s="213">
        <v>10</v>
      </c>
      <c r="I68" s="47" t="s">
        <v>107</v>
      </c>
      <c r="J68" s="216">
        <v>11</v>
      </c>
      <c r="K68" s="47">
        <v>100</v>
      </c>
      <c r="L68" s="48">
        <f t="shared" si="1"/>
        <v>0.11</v>
      </c>
      <c r="M68" s="47" t="s">
        <v>59</v>
      </c>
      <c r="N68" s="47" t="s">
        <v>87</v>
      </c>
      <c r="O68" s="47" t="s">
        <v>46</v>
      </c>
      <c r="P68" s="27"/>
    </row>
    <row r="69" spans="1:16" ht="12.75">
      <c r="A69" s="213">
        <v>68</v>
      </c>
      <c r="B69" s="47" t="s">
        <v>328</v>
      </c>
      <c r="C69" s="47" t="s">
        <v>256</v>
      </c>
      <c r="D69" s="47" t="s">
        <v>329</v>
      </c>
      <c r="E69" s="213" t="s">
        <v>113</v>
      </c>
      <c r="F69" s="47" t="s">
        <v>129</v>
      </c>
      <c r="G69" s="213">
        <v>10</v>
      </c>
      <c r="H69" s="213">
        <v>10</v>
      </c>
      <c r="I69" s="47" t="s">
        <v>107</v>
      </c>
      <c r="J69" s="216">
        <v>10</v>
      </c>
      <c r="K69" s="47">
        <v>100</v>
      </c>
      <c r="L69" s="48">
        <f t="shared" si="1"/>
        <v>0.1</v>
      </c>
      <c r="M69" s="47" t="s">
        <v>59</v>
      </c>
      <c r="N69" s="47" t="s">
        <v>87</v>
      </c>
      <c r="O69" s="47" t="s">
        <v>46</v>
      </c>
      <c r="P69" s="27"/>
    </row>
    <row r="70" spans="1:16" ht="12.75">
      <c r="A70" s="213">
        <v>69</v>
      </c>
      <c r="B70" s="47" t="s">
        <v>285</v>
      </c>
      <c r="C70" s="47" t="s">
        <v>286</v>
      </c>
      <c r="D70" s="47" t="s">
        <v>161</v>
      </c>
      <c r="E70" s="213" t="s">
        <v>113</v>
      </c>
      <c r="F70" s="47" t="s">
        <v>129</v>
      </c>
      <c r="G70" s="213">
        <v>10</v>
      </c>
      <c r="H70" s="213">
        <v>10</v>
      </c>
      <c r="I70" s="47" t="s">
        <v>107</v>
      </c>
      <c r="J70" s="216">
        <v>10</v>
      </c>
      <c r="K70" s="47">
        <v>100</v>
      </c>
      <c r="L70" s="48">
        <f t="shared" si="1"/>
        <v>0.1</v>
      </c>
      <c r="M70" s="47" t="s">
        <v>59</v>
      </c>
      <c r="N70" s="47" t="s">
        <v>87</v>
      </c>
      <c r="O70" s="47" t="s">
        <v>46</v>
      </c>
      <c r="P70" s="27"/>
    </row>
    <row r="71" spans="1:16" ht="12.75">
      <c r="A71" s="213">
        <v>70</v>
      </c>
      <c r="B71" s="47" t="s">
        <v>330</v>
      </c>
      <c r="C71" s="47" t="s">
        <v>325</v>
      </c>
      <c r="D71" s="47" t="s">
        <v>218</v>
      </c>
      <c r="E71" s="213" t="s">
        <v>113</v>
      </c>
      <c r="F71" s="47" t="s">
        <v>129</v>
      </c>
      <c r="G71" s="213">
        <v>11</v>
      </c>
      <c r="H71" s="213">
        <v>11</v>
      </c>
      <c r="I71" s="47"/>
      <c r="J71" s="216">
        <v>57</v>
      </c>
      <c r="K71" s="47">
        <v>100</v>
      </c>
      <c r="L71" s="48">
        <f t="shared" si="1"/>
        <v>0.57</v>
      </c>
      <c r="M71" s="47" t="s">
        <v>50</v>
      </c>
      <c r="N71" s="47" t="s">
        <v>87</v>
      </c>
      <c r="O71" s="47" t="s">
        <v>46</v>
      </c>
      <c r="P71" s="27"/>
    </row>
    <row r="72" spans="1:16" ht="12.75">
      <c r="A72" s="213">
        <v>71</v>
      </c>
      <c r="B72" s="47" t="s">
        <v>331</v>
      </c>
      <c r="C72" s="47" t="s">
        <v>188</v>
      </c>
      <c r="D72" s="47" t="s">
        <v>332</v>
      </c>
      <c r="E72" s="213" t="s">
        <v>114</v>
      </c>
      <c r="F72" s="47" t="s">
        <v>129</v>
      </c>
      <c r="G72" s="213">
        <v>11</v>
      </c>
      <c r="H72" s="213">
        <v>11</v>
      </c>
      <c r="I72" s="47"/>
      <c r="J72" s="216">
        <v>55</v>
      </c>
      <c r="K72" s="47">
        <v>100</v>
      </c>
      <c r="L72" s="48">
        <f t="shared" si="1"/>
        <v>0.55</v>
      </c>
      <c r="M72" s="47" t="s">
        <v>51</v>
      </c>
      <c r="N72" s="47" t="s">
        <v>87</v>
      </c>
      <c r="O72" s="47" t="s">
        <v>46</v>
      </c>
      <c r="P72" s="27"/>
    </row>
    <row r="73" spans="1:16" ht="12.75">
      <c r="A73" s="213">
        <v>72</v>
      </c>
      <c r="B73" s="47" t="s">
        <v>333</v>
      </c>
      <c r="C73" s="47" t="s">
        <v>334</v>
      </c>
      <c r="D73" s="47" t="s">
        <v>335</v>
      </c>
      <c r="E73" s="213" t="s">
        <v>114</v>
      </c>
      <c r="F73" s="47" t="s">
        <v>129</v>
      </c>
      <c r="G73" s="213">
        <v>11</v>
      </c>
      <c r="H73" s="213">
        <v>11</v>
      </c>
      <c r="I73" s="47"/>
      <c r="J73" s="216">
        <v>49</v>
      </c>
      <c r="K73" s="47">
        <v>100</v>
      </c>
      <c r="L73" s="48">
        <f t="shared" si="1"/>
        <v>0.49</v>
      </c>
      <c r="M73" s="47" t="s">
        <v>51</v>
      </c>
      <c r="N73" s="47" t="s">
        <v>87</v>
      </c>
      <c r="O73" s="47" t="s">
        <v>46</v>
      </c>
      <c r="P73" s="27"/>
    </row>
    <row r="74" spans="1:16" ht="12.75">
      <c r="A74" s="213">
        <v>73</v>
      </c>
      <c r="B74" s="47" t="s">
        <v>336</v>
      </c>
      <c r="C74" s="47" t="s">
        <v>296</v>
      </c>
      <c r="D74" s="47" t="s">
        <v>337</v>
      </c>
      <c r="E74" s="213" t="s">
        <v>114</v>
      </c>
      <c r="F74" s="47" t="s">
        <v>129</v>
      </c>
      <c r="G74" s="213">
        <v>11</v>
      </c>
      <c r="H74" s="213">
        <v>11</v>
      </c>
      <c r="I74" s="47"/>
      <c r="J74" s="216">
        <v>45</v>
      </c>
      <c r="K74" s="47">
        <v>100</v>
      </c>
      <c r="L74" s="48">
        <f t="shared" si="1"/>
        <v>0.45</v>
      </c>
      <c r="M74" s="47" t="s">
        <v>51</v>
      </c>
      <c r="N74" s="47" t="s">
        <v>87</v>
      </c>
      <c r="O74" s="47" t="s">
        <v>46</v>
      </c>
      <c r="P74" s="27"/>
    </row>
    <row r="75" spans="1:16" ht="12.75">
      <c r="A75" s="213">
        <v>74</v>
      </c>
      <c r="B75" s="47" t="s">
        <v>338</v>
      </c>
      <c r="C75" s="47" t="s">
        <v>173</v>
      </c>
      <c r="D75" s="47" t="s">
        <v>240</v>
      </c>
      <c r="E75" s="213" t="s">
        <v>113</v>
      </c>
      <c r="F75" s="47" t="s">
        <v>129</v>
      </c>
      <c r="G75" s="213">
        <v>11</v>
      </c>
      <c r="H75" s="213">
        <v>11</v>
      </c>
      <c r="I75" s="47"/>
      <c r="J75" s="216">
        <v>44</v>
      </c>
      <c r="K75" s="47">
        <v>100</v>
      </c>
      <c r="L75" s="48">
        <f t="shared" si="1"/>
        <v>0.44</v>
      </c>
      <c r="M75" s="47" t="s">
        <v>59</v>
      </c>
      <c r="N75" s="47" t="s">
        <v>87</v>
      </c>
      <c r="O75" s="47" t="s">
        <v>46</v>
      </c>
      <c r="P75" s="27"/>
    </row>
    <row r="76" spans="1:16" ht="12.75">
      <c r="A76" s="213">
        <v>75</v>
      </c>
      <c r="B76" s="47" t="s">
        <v>339</v>
      </c>
      <c r="C76" s="47" t="s">
        <v>149</v>
      </c>
      <c r="D76" s="47" t="s">
        <v>139</v>
      </c>
      <c r="E76" s="213" t="s">
        <v>113</v>
      </c>
      <c r="F76" s="47" t="s">
        <v>129</v>
      </c>
      <c r="G76" s="213">
        <v>11</v>
      </c>
      <c r="H76" s="213">
        <v>11</v>
      </c>
      <c r="I76" s="47"/>
      <c r="J76" s="216">
        <v>41</v>
      </c>
      <c r="K76" s="47">
        <v>100</v>
      </c>
      <c r="L76" s="48">
        <f t="shared" si="1"/>
        <v>0.41</v>
      </c>
      <c r="M76" s="47" t="s">
        <v>59</v>
      </c>
      <c r="N76" s="47" t="s">
        <v>87</v>
      </c>
      <c r="O76" s="47" t="s">
        <v>46</v>
      </c>
      <c r="P76" s="27"/>
    </row>
    <row r="77" spans="1:16" ht="12.75">
      <c r="A77" s="213">
        <v>76</v>
      </c>
      <c r="B77" s="47" t="s">
        <v>340</v>
      </c>
      <c r="C77" s="47" t="s">
        <v>341</v>
      </c>
      <c r="D77" s="47" t="s">
        <v>251</v>
      </c>
      <c r="E77" s="213" t="s">
        <v>113</v>
      </c>
      <c r="F77" s="47" t="s">
        <v>129</v>
      </c>
      <c r="G77" s="213">
        <v>11</v>
      </c>
      <c r="H77" s="213">
        <v>11</v>
      </c>
      <c r="I77" s="47"/>
      <c r="J77" s="216">
        <v>40</v>
      </c>
      <c r="K77" s="47">
        <v>100</v>
      </c>
      <c r="L77" s="48">
        <f t="shared" si="1"/>
        <v>0.4</v>
      </c>
      <c r="M77" s="47" t="s">
        <v>59</v>
      </c>
      <c r="N77" s="47" t="s">
        <v>87</v>
      </c>
      <c r="O77" s="47" t="s">
        <v>46</v>
      </c>
      <c r="P77" s="27"/>
    </row>
    <row r="78" spans="1:16" ht="12.75">
      <c r="A78" s="213">
        <v>77</v>
      </c>
      <c r="B78" s="47" t="s">
        <v>342</v>
      </c>
      <c r="C78" s="47" t="s">
        <v>267</v>
      </c>
      <c r="D78" s="47" t="s">
        <v>321</v>
      </c>
      <c r="E78" s="213" t="s">
        <v>113</v>
      </c>
      <c r="F78" s="47" t="s">
        <v>129</v>
      </c>
      <c r="G78" s="213">
        <v>11</v>
      </c>
      <c r="H78" s="213">
        <v>11</v>
      </c>
      <c r="I78" s="47"/>
      <c r="J78" s="216">
        <v>39</v>
      </c>
      <c r="K78" s="47">
        <v>100</v>
      </c>
      <c r="L78" s="48">
        <f t="shared" si="1"/>
        <v>0.39</v>
      </c>
      <c r="M78" s="47" t="s">
        <v>59</v>
      </c>
      <c r="N78" s="47" t="s">
        <v>87</v>
      </c>
      <c r="O78" s="47" t="s">
        <v>46</v>
      </c>
      <c r="P78" s="27"/>
    </row>
    <row r="79" spans="1:16" ht="12.75">
      <c r="A79" s="213">
        <v>78</v>
      </c>
      <c r="B79" s="47" t="s">
        <v>343</v>
      </c>
      <c r="C79" s="47" t="s">
        <v>296</v>
      </c>
      <c r="D79" s="47" t="s">
        <v>158</v>
      </c>
      <c r="E79" s="213" t="s">
        <v>114</v>
      </c>
      <c r="F79" s="47" t="s">
        <v>129</v>
      </c>
      <c r="G79" s="213">
        <v>11</v>
      </c>
      <c r="H79" s="213">
        <v>11</v>
      </c>
      <c r="I79" s="47"/>
      <c r="J79" s="216">
        <v>39</v>
      </c>
      <c r="K79" s="47">
        <v>100</v>
      </c>
      <c r="L79" s="48">
        <f t="shared" si="1"/>
        <v>0.39</v>
      </c>
      <c r="M79" s="47" t="s">
        <v>59</v>
      </c>
      <c r="N79" s="47" t="s">
        <v>87</v>
      </c>
      <c r="O79" s="47" t="s">
        <v>46</v>
      </c>
      <c r="P79" s="27"/>
    </row>
    <row r="80" spans="1:16" ht="12.75">
      <c r="A80" s="213">
        <v>79</v>
      </c>
      <c r="B80" s="47" t="s">
        <v>344</v>
      </c>
      <c r="C80" s="47" t="s">
        <v>214</v>
      </c>
      <c r="D80" s="47" t="s">
        <v>197</v>
      </c>
      <c r="E80" s="213" t="s">
        <v>114</v>
      </c>
      <c r="F80" s="47" t="s">
        <v>129</v>
      </c>
      <c r="G80" s="213">
        <v>11</v>
      </c>
      <c r="H80" s="213">
        <v>11</v>
      </c>
      <c r="I80" s="47"/>
      <c r="J80" s="216">
        <v>38</v>
      </c>
      <c r="K80" s="47">
        <v>100</v>
      </c>
      <c r="L80" s="48">
        <f t="shared" si="1"/>
        <v>0.38</v>
      </c>
      <c r="M80" s="47" t="s">
        <v>59</v>
      </c>
      <c r="N80" s="47" t="s">
        <v>87</v>
      </c>
      <c r="O80" s="47" t="s">
        <v>46</v>
      </c>
      <c r="P80" s="27"/>
    </row>
    <row r="81" spans="1:16" ht="12.75">
      <c r="A81" s="213">
        <v>80</v>
      </c>
      <c r="B81" s="47" t="s">
        <v>345</v>
      </c>
      <c r="C81" s="47" t="s">
        <v>217</v>
      </c>
      <c r="D81" s="47" t="s">
        <v>346</v>
      </c>
      <c r="E81" s="213" t="s">
        <v>297</v>
      </c>
      <c r="F81" s="47" t="s">
        <v>129</v>
      </c>
      <c r="G81" s="213">
        <v>11</v>
      </c>
      <c r="H81" s="213">
        <v>11</v>
      </c>
      <c r="I81" s="47"/>
      <c r="J81" s="216">
        <v>37</v>
      </c>
      <c r="K81" s="47">
        <v>100</v>
      </c>
      <c r="L81" s="48">
        <f t="shared" si="1"/>
        <v>0.37</v>
      </c>
      <c r="M81" s="47" t="s">
        <v>59</v>
      </c>
      <c r="N81" s="47" t="s">
        <v>87</v>
      </c>
      <c r="O81" s="47" t="s">
        <v>46</v>
      </c>
      <c r="P81" s="27"/>
    </row>
    <row r="82" spans="1:16" ht="12.75">
      <c r="A82" s="213">
        <v>81</v>
      </c>
      <c r="B82" s="47" t="s">
        <v>347</v>
      </c>
      <c r="C82" s="47" t="s">
        <v>135</v>
      </c>
      <c r="D82" s="47" t="s">
        <v>348</v>
      </c>
      <c r="E82" s="213" t="s">
        <v>114</v>
      </c>
      <c r="F82" s="47" t="s">
        <v>129</v>
      </c>
      <c r="G82" s="213">
        <v>11</v>
      </c>
      <c r="H82" s="213">
        <v>11</v>
      </c>
      <c r="I82" s="47"/>
      <c r="J82" s="216">
        <v>25</v>
      </c>
      <c r="K82" s="47">
        <v>100</v>
      </c>
      <c r="L82" s="48">
        <f t="shared" si="1"/>
        <v>0.25</v>
      </c>
      <c r="M82" s="47" t="s">
        <v>59</v>
      </c>
      <c r="N82" s="47" t="s">
        <v>87</v>
      </c>
      <c r="O82" s="47" t="s">
        <v>46</v>
      </c>
      <c r="P82" s="27"/>
    </row>
    <row r="83" spans="1:16" ht="12.75">
      <c r="A83" s="213">
        <v>82</v>
      </c>
      <c r="B83" s="47" t="s">
        <v>349</v>
      </c>
      <c r="C83" s="47" t="s">
        <v>152</v>
      </c>
      <c r="D83" s="47" t="s">
        <v>175</v>
      </c>
      <c r="E83" s="213" t="s">
        <v>113</v>
      </c>
      <c r="F83" s="47" t="s">
        <v>129</v>
      </c>
      <c r="G83" s="213">
        <v>11</v>
      </c>
      <c r="H83" s="213">
        <v>11</v>
      </c>
      <c r="I83" s="47"/>
      <c r="J83" s="216">
        <v>23</v>
      </c>
      <c r="K83" s="47">
        <v>100</v>
      </c>
      <c r="L83" s="48">
        <f t="shared" si="1"/>
        <v>0.23</v>
      </c>
      <c r="M83" s="47" t="s">
        <v>59</v>
      </c>
      <c r="N83" s="47" t="s">
        <v>87</v>
      </c>
      <c r="O83" s="47" t="s">
        <v>46</v>
      </c>
      <c r="P83" s="27"/>
    </row>
    <row r="84" spans="1:16" ht="12.75">
      <c r="A84" s="213">
        <v>83</v>
      </c>
      <c r="B84" s="47" t="s">
        <v>350</v>
      </c>
      <c r="C84" s="47" t="s">
        <v>267</v>
      </c>
      <c r="D84" s="47" t="s">
        <v>351</v>
      </c>
      <c r="E84" s="213" t="s">
        <v>113</v>
      </c>
      <c r="F84" s="47" t="s">
        <v>129</v>
      </c>
      <c r="G84" s="213">
        <v>11</v>
      </c>
      <c r="H84" s="213">
        <v>11</v>
      </c>
      <c r="I84" s="47"/>
      <c r="J84" s="216">
        <v>17</v>
      </c>
      <c r="K84" s="47">
        <v>100</v>
      </c>
      <c r="L84" s="48">
        <f t="shared" si="1"/>
        <v>0.17</v>
      </c>
      <c r="M84" s="47" t="s">
        <v>59</v>
      </c>
      <c r="N84" s="47" t="s">
        <v>87</v>
      </c>
      <c r="O84" s="47" t="s">
        <v>46</v>
      </c>
      <c r="P84" s="27"/>
    </row>
    <row r="85" spans="1:16" ht="12.75">
      <c r="A85" s="213">
        <v>84</v>
      </c>
      <c r="B85" s="47" t="s">
        <v>352</v>
      </c>
      <c r="C85" s="47" t="s">
        <v>173</v>
      </c>
      <c r="D85" s="47" t="s">
        <v>353</v>
      </c>
      <c r="E85" s="213" t="s">
        <v>113</v>
      </c>
      <c r="F85" s="47" t="s">
        <v>129</v>
      </c>
      <c r="G85" s="213">
        <v>11</v>
      </c>
      <c r="H85" s="213">
        <v>11</v>
      </c>
      <c r="I85" s="47"/>
      <c r="J85" s="216">
        <v>13</v>
      </c>
      <c r="K85" s="47">
        <v>100</v>
      </c>
      <c r="L85" s="48">
        <f t="shared" si="1"/>
        <v>0.13</v>
      </c>
      <c r="M85" s="47" t="s">
        <v>59</v>
      </c>
      <c r="N85" s="47" t="s">
        <v>87</v>
      </c>
      <c r="O85" s="47" t="s">
        <v>46</v>
      </c>
      <c r="P85" s="27"/>
    </row>
    <row r="86" ht="12.75">
      <c r="A86" s="213"/>
    </row>
  </sheetData>
  <sheetProtection formatCells="0" formatColumns="0" formatRows="0" insertHyperlinks="0" sort="0" autoFilter="0" pivotTables="0"/>
  <autoFilter ref="A1:P1"/>
  <dataValidations count="4">
    <dataValidation type="list" allowBlank="1" showInputMessage="1" showErrorMessage="1" sqref="E2:E85">
      <formula1>Пол</formula1>
    </dataValidation>
    <dataValidation type="list" allowBlank="1" showInputMessage="1" showErrorMessage="1" sqref="M2:M85">
      <formula1>Статус</formula1>
    </dataValidation>
    <dataValidation type="list" allowBlank="1" showInputMessage="1" showErrorMessage="1" sqref="I37:I85 I2:I32">
      <formula1>Специализированные_классы</formula1>
    </dataValidation>
    <dataValidation type="list" allowBlank="1" showInputMessage="1" showErrorMessage="1" sqref="N2:N85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87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0.753906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27"/>
      <c r="B2" s="47"/>
      <c r="C2" s="47"/>
      <c r="D2" s="47"/>
      <c r="E2" s="47"/>
      <c r="F2" s="47"/>
      <c r="G2" s="70"/>
      <c r="H2" s="70"/>
      <c r="I2" s="14"/>
      <c r="J2" s="5"/>
      <c r="K2" s="28"/>
      <c r="L2" s="69" t="e">
        <f aca="true" t="shared" si="0" ref="L2:L10">J2/K2</f>
        <v>#DIV/0!</v>
      </c>
      <c r="M2" s="46"/>
      <c r="N2" s="27"/>
      <c r="O2" s="27" t="s">
        <v>18</v>
      </c>
      <c r="P2" s="181"/>
    </row>
    <row r="3" spans="1:16" ht="12.75">
      <c r="A3" s="27"/>
      <c r="B3" s="47"/>
      <c r="C3" s="47"/>
      <c r="D3" s="53"/>
      <c r="E3" s="47"/>
      <c r="F3" s="47"/>
      <c r="G3" s="70"/>
      <c r="H3" s="70"/>
      <c r="I3" s="14"/>
      <c r="J3" s="5"/>
      <c r="K3" s="28"/>
      <c r="L3" s="69" t="e">
        <f t="shared" si="0"/>
        <v>#DIV/0!</v>
      </c>
      <c r="M3" s="46"/>
      <c r="N3" s="27"/>
      <c r="O3" s="27" t="s">
        <v>18</v>
      </c>
      <c r="P3" s="27"/>
    </row>
    <row r="4" spans="1:16" ht="12.75">
      <c r="A4" s="27"/>
      <c r="B4" s="47"/>
      <c r="C4" s="47"/>
      <c r="D4" s="47"/>
      <c r="E4" s="47"/>
      <c r="F4" s="47"/>
      <c r="G4" s="70"/>
      <c r="H4" s="70"/>
      <c r="I4" s="14"/>
      <c r="J4" s="5"/>
      <c r="K4" s="28"/>
      <c r="L4" s="69" t="e">
        <f t="shared" si="0"/>
        <v>#DIV/0!</v>
      </c>
      <c r="M4" s="46"/>
      <c r="N4" s="27"/>
      <c r="O4" s="27" t="s">
        <v>18</v>
      </c>
      <c r="P4" s="27"/>
    </row>
    <row r="5" spans="1:16" ht="12.75">
      <c r="A5" s="27"/>
      <c r="B5" s="27"/>
      <c r="C5" s="27"/>
      <c r="D5" s="27"/>
      <c r="E5" s="47"/>
      <c r="F5" s="47"/>
      <c r="G5" s="70"/>
      <c r="H5" s="70"/>
      <c r="I5" s="14"/>
      <c r="J5" s="5"/>
      <c r="K5" s="28"/>
      <c r="L5" s="69" t="e">
        <f t="shared" si="0"/>
        <v>#DIV/0!</v>
      </c>
      <c r="M5" s="46"/>
      <c r="N5" s="27"/>
      <c r="O5" s="27" t="s">
        <v>18</v>
      </c>
      <c r="P5" s="27"/>
    </row>
    <row r="6" spans="1:16" ht="12.75">
      <c r="A6" s="27"/>
      <c r="B6" s="47"/>
      <c r="C6" s="47"/>
      <c r="D6" s="47"/>
      <c r="E6" s="47"/>
      <c r="F6" s="47"/>
      <c r="G6" s="70"/>
      <c r="H6" s="70"/>
      <c r="I6" s="14"/>
      <c r="J6" s="5"/>
      <c r="K6" s="28"/>
      <c r="L6" s="69" t="e">
        <f t="shared" si="0"/>
        <v>#DIV/0!</v>
      </c>
      <c r="M6" s="46"/>
      <c r="N6" s="27"/>
      <c r="O6" s="27" t="s">
        <v>18</v>
      </c>
      <c r="P6" s="27"/>
    </row>
    <row r="7" spans="1:16" ht="12.75">
      <c r="A7" s="27"/>
      <c r="B7" s="47"/>
      <c r="C7" s="47"/>
      <c r="D7" s="47"/>
      <c r="E7" s="47"/>
      <c r="F7" s="47"/>
      <c r="G7" s="70"/>
      <c r="H7" s="70"/>
      <c r="I7" s="14"/>
      <c r="J7" s="5"/>
      <c r="K7" s="28"/>
      <c r="L7" s="69" t="e">
        <f t="shared" si="0"/>
        <v>#DIV/0!</v>
      </c>
      <c r="M7" s="46"/>
      <c r="N7" s="27"/>
      <c r="O7" s="27" t="s">
        <v>18</v>
      </c>
      <c r="P7" s="27"/>
    </row>
    <row r="8" spans="1:16" ht="12.75">
      <c r="A8" s="27"/>
      <c r="B8" s="47"/>
      <c r="C8" s="47"/>
      <c r="D8" s="47"/>
      <c r="E8" s="47"/>
      <c r="F8" s="47"/>
      <c r="G8" s="70"/>
      <c r="H8" s="70"/>
      <c r="I8" s="14"/>
      <c r="J8" s="5"/>
      <c r="K8" s="28"/>
      <c r="L8" s="69" t="e">
        <f t="shared" si="0"/>
        <v>#DIV/0!</v>
      </c>
      <c r="M8" s="46"/>
      <c r="N8" s="27"/>
      <c r="O8" s="27" t="s">
        <v>18</v>
      </c>
      <c r="P8" s="181"/>
    </row>
    <row r="9" spans="1:16" ht="12.75">
      <c r="A9" s="27"/>
      <c r="B9" s="47"/>
      <c r="C9" s="47"/>
      <c r="D9" s="47"/>
      <c r="E9" s="47"/>
      <c r="F9" s="47"/>
      <c r="G9" s="70"/>
      <c r="H9" s="70"/>
      <c r="I9" s="14"/>
      <c r="J9" s="5"/>
      <c r="K9" s="28"/>
      <c r="L9" s="69" t="e">
        <f t="shared" si="0"/>
        <v>#DIV/0!</v>
      </c>
      <c r="M9" s="46"/>
      <c r="N9" s="27"/>
      <c r="O9" s="27" t="s">
        <v>18</v>
      </c>
      <c r="P9" s="27"/>
    </row>
    <row r="10" spans="1:16" ht="12.75">
      <c r="A10" s="27"/>
      <c r="B10" s="47"/>
      <c r="C10" s="47"/>
      <c r="D10" s="47"/>
      <c r="E10" s="47"/>
      <c r="F10" s="47"/>
      <c r="G10" s="70"/>
      <c r="H10" s="70"/>
      <c r="I10" s="14"/>
      <c r="J10" s="5"/>
      <c r="K10" s="28"/>
      <c r="L10" s="69" t="e">
        <f t="shared" si="0"/>
        <v>#DIV/0!</v>
      </c>
      <c r="M10" s="46"/>
      <c r="N10" s="27"/>
      <c r="O10" s="27" t="s">
        <v>18</v>
      </c>
      <c r="P10" s="27"/>
    </row>
    <row r="11" spans="1:16" ht="12.75">
      <c r="A11" s="27"/>
      <c r="B11" s="47"/>
      <c r="C11" s="47"/>
      <c r="D11" s="47"/>
      <c r="E11" s="47"/>
      <c r="F11" s="47"/>
      <c r="G11" s="70"/>
      <c r="H11" s="70"/>
      <c r="I11" s="14"/>
      <c r="J11" s="5"/>
      <c r="K11" s="28"/>
      <c r="L11" s="69" t="e">
        <f aca="true" t="shared" si="1" ref="L11:L20">J11/K11</f>
        <v>#DIV/0!</v>
      </c>
      <c r="M11" s="46"/>
      <c r="N11" s="27"/>
      <c r="O11" s="27" t="s">
        <v>18</v>
      </c>
      <c r="P11" s="27"/>
    </row>
    <row r="12" spans="1:16" ht="12.75">
      <c r="A12" s="27"/>
      <c r="B12" s="47"/>
      <c r="C12" s="47"/>
      <c r="D12" s="47"/>
      <c r="E12" s="47"/>
      <c r="F12" s="47"/>
      <c r="G12" s="70"/>
      <c r="H12" s="70"/>
      <c r="I12" s="14"/>
      <c r="J12" s="5"/>
      <c r="K12" s="28"/>
      <c r="L12" s="69" t="e">
        <f t="shared" si="1"/>
        <v>#DIV/0!</v>
      </c>
      <c r="M12" s="46"/>
      <c r="N12" s="27"/>
      <c r="O12" s="27" t="s">
        <v>18</v>
      </c>
      <c r="P12" s="27"/>
    </row>
    <row r="13" spans="1:16" ht="12.75">
      <c r="A13" s="27"/>
      <c r="B13" s="47"/>
      <c r="C13" s="47"/>
      <c r="D13" s="47"/>
      <c r="E13" s="47"/>
      <c r="F13" s="47"/>
      <c r="G13" s="70"/>
      <c r="H13" s="70"/>
      <c r="I13" s="14"/>
      <c r="J13" s="5"/>
      <c r="K13" s="28"/>
      <c r="L13" s="69" t="e">
        <f t="shared" si="1"/>
        <v>#DIV/0!</v>
      </c>
      <c r="M13" s="46"/>
      <c r="N13" s="27"/>
      <c r="O13" s="27" t="s">
        <v>18</v>
      </c>
      <c r="P13" s="27"/>
    </row>
    <row r="14" spans="1:16" ht="12.75">
      <c r="A14" s="27"/>
      <c r="B14" s="47"/>
      <c r="C14" s="47"/>
      <c r="D14" s="47"/>
      <c r="E14" s="47"/>
      <c r="F14" s="47"/>
      <c r="G14" s="70"/>
      <c r="H14" s="70"/>
      <c r="I14" s="14"/>
      <c r="J14" s="5"/>
      <c r="K14" s="28"/>
      <c r="L14" s="69" t="e">
        <f t="shared" si="1"/>
        <v>#DIV/0!</v>
      </c>
      <c r="M14" s="46"/>
      <c r="N14" s="27"/>
      <c r="O14" s="27" t="s">
        <v>18</v>
      </c>
      <c r="P14" s="27"/>
    </row>
    <row r="15" spans="1:16" ht="12.75">
      <c r="A15" s="27"/>
      <c r="B15" s="47"/>
      <c r="C15" s="47"/>
      <c r="D15" s="47"/>
      <c r="E15" s="47"/>
      <c r="F15" s="47"/>
      <c r="G15" s="70"/>
      <c r="H15" s="70"/>
      <c r="I15" s="14"/>
      <c r="J15" s="5"/>
      <c r="K15" s="28"/>
      <c r="L15" s="69" t="e">
        <f t="shared" si="1"/>
        <v>#DIV/0!</v>
      </c>
      <c r="M15" s="46"/>
      <c r="N15" s="27"/>
      <c r="O15" s="27" t="s">
        <v>18</v>
      </c>
      <c r="P15" s="27"/>
    </row>
    <row r="16" spans="1:16" ht="12.75">
      <c r="A16" s="27"/>
      <c r="B16" s="47"/>
      <c r="C16" s="47"/>
      <c r="D16" s="47"/>
      <c r="E16" s="47"/>
      <c r="F16" s="47"/>
      <c r="G16" s="70"/>
      <c r="H16" s="70"/>
      <c r="I16" s="14"/>
      <c r="J16" s="5"/>
      <c r="K16" s="28"/>
      <c r="L16" s="69" t="e">
        <f t="shared" si="1"/>
        <v>#DIV/0!</v>
      </c>
      <c r="M16" s="46"/>
      <c r="N16" s="27"/>
      <c r="O16" s="27" t="s">
        <v>18</v>
      </c>
      <c r="P16" s="27"/>
    </row>
    <row r="17" spans="1:16" ht="12.75">
      <c r="A17" s="27"/>
      <c r="B17" s="47"/>
      <c r="C17" s="47"/>
      <c r="D17" s="47"/>
      <c r="E17" s="47"/>
      <c r="F17" s="47"/>
      <c r="G17" s="70"/>
      <c r="H17" s="70"/>
      <c r="I17" s="14"/>
      <c r="J17" s="5"/>
      <c r="K17" s="28"/>
      <c r="L17" s="69" t="e">
        <f t="shared" si="1"/>
        <v>#DIV/0!</v>
      </c>
      <c r="M17" s="46"/>
      <c r="N17" s="27"/>
      <c r="O17" s="27" t="s">
        <v>18</v>
      </c>
      <c r="P17" s="27"/>
    </row>
    <row r="18" spans="1:16" ht="12.75">
      <c r="A18" s="27"/>
      <c r="B18" s="47"/>
      <c r="C18" s="47"/>
      <c r="D18" s="47"/>
      <c r="E18" s="47"/>
      <c r="F18" s="47"/>
      <c r="G18" s="70"/>
      <c r="H18" s="70"/>
      <c r="I18" s="14"/>
      <c r="J18" s="5"/>
      <c r="K18" s="28"/>
      <c r="L18" s="69" t="e">
        <f t="shared" si="1"/>
        <v>#DIV/0!</v>
      </c>
      <c r="M18" s="46"/>
      <c r="N18" s="27"/>
      <c r="O18" s="27" t="s">
        <v>18</v>
      </c>
      <c r="P18" s="27"/>
    </row>
    <row r="19" spans="1:16" ht="12.75">
      <c r="A19" s="131"/>
      <c r="B19" s="125"/>
      <c r="C19" s="125"/>
      <c r="D19" s="125"/>
      <c r="E19" s="125"/>
      <c r="F19" s="125"/>
      <c r="G19" s="126"/>
      <c r="H19" s="126"/>
      <c r="I19" s="149"/>
      <c r="J19" s="134"/>
      <c r="K19" s="133"/>
      <c r="L19" s="150" t="e">
        <f t="shared" si="1"/>
        <v>#DIV/0!</v>
      </c>
      <c r="M19" s="140"/>
      <c r="N19" s="27"/>
      <c r="O19" s="131" t="s">
        <v>18</v>
      </c>
      <c r="P19" s="27"/>
    </row>
    <row r="20" spans="1:16" ht="12.75">
      <c r="A20" s="27"/>
      <c r="B20" s="47"/>
      <c r="C20" s="47"/>
      <c r="D20" s="47"/>
      <c r="E20" s="47"/>
      <c r="F20" s="47"/>
      <c r="G20" s="70"/>
      <c r="H20" s="70"/>
      <c r="I20" s="14"/>
      <c r="J20" s="5"/>
      <c r="K20" s="28"/>
      <c r="L20" s="69" t="e">
        <f t="shared" si="1"/>
        <v>#DIV/0!</v>
      </c>
      <c r="M20" s="166"/>
      <c r="N20" s="27"/>
      <c r="O20" s="27" t="s">
        <v>18</v>
      </c>
      <c r="P20" s="27"/>
    </row>
    <row r="21" spans="1:15" ht="12.75">
      <c r="A21" s="31"/>
      <c r="B21" s="91"/>
      <c r="C21" s="91"/>
      <c r="D21" s="91"/>
      <c r="E21" s="91"/>
      <c r="F21" s="91"/>
      <c r="G21" s="160"/>
      <c r="H21" s="160"/>
      <c r="I21" s="93"/>
      <c r="J21" s="63"/>
      <c r="K21" s="64"/>
      <c r="L21" s="163"/>
      <c r="M21" s="90"/>
      <c r="N21" s="31"/>
      <c r="O21" s="31"/>
    </row>
    <row r="22" spans="1:15" ht="12.75">
      <c r="A22" s="31"/>
      <c r="B22" s="91"/>
      <c r="C22" s="91"/>
      <c r="D22" s="91"/>
      <c r="E22" s="91"/>
      <c r="F22" s="91"/>
      <c r="G22" s="160"/>
      <c r="H22" s="160"/>
      <c r="I22" s="93"/>
      <c r="J22" s="63"/>
      <c r="K22" s="64"/>
      <c r="L22" s="163"/>
      <c r="M22" s="90"/>
      <c r="N22" s="31"/>
      <c r="O22" s="31"/>
    </row>
    <row r="23" spans="1:15" ht="12.75">
      <c r="A23" s="31"/>
      <c r="B23" s="91"/>
      <c r="C23" s="91"/>
      <c r="D23" s="91"/>
      <c r="E23" s="91"/>
      <c r="F23" s="91"/>
      <c r="G23" s="160"/>
      <c r="H23" s="160"/>
      <c r="I23" s="93"/>
      <c r="J23" s="63"/>
      <c r="K23" s="64"/>
      <c r="L23" s="163"/>
      <c r="M23" s="90"/>
      <c r="N23" s="31"/>
      <c r="O23" s="31"/>
    </row>
    <row r="24" spans="1:15" ht="12.75">
      <c r="A24" s="31"/>
      <c r="B24" s="91"/>
      <c r="C24" s="91"/>
      <c r="D24" s="91"/>
      <c r="E24" s="91"/>
      <c r="F24" s="91"/>
      <c r="G24" s="160"/>
      <c r="H24" s="160"/>
      <c r="I24" s="93"/>
      <c r="J24" s="63"/>
      <c r="K24" s="64"/>
      <c r="L24" s="163"/>
      <c r="M24" s="90"/>
      <c r="N24" s="31"/>
      <c r="O24" s="31"/>
    </row>
    <row r="25" spans="1:15" ht="12.75">
      <c r="A25" s="31"/>
      <c r="B25" s="91"/>
      <c r="C25" s="91"/>
      <c r="D25" s="91"/>
      <c r="E25" s="91"/>
      <c r="F25" s="91"/>
      <c r="G25" s="160"/>
      <c r="H25" s="160"/>
      <c r="I25" s="93"/>
      <c r="J25" s="63"/>
      <c r="K25" s="64"/>
      <c r="L25" s="163"/>
      <c r="M25" s="90"/>
      <c r="N25" s="31"/>
      <c r="O25" s="31"/>
    </row>
    <row r="26" spans="1:15" ht="12.75">
      <c r="A26" s="31"/>
      <c r="B26" s="91"/>
      <c r="C26" s="91"/>
      <c r="D26" s="91"/>
      <c r="E26" s="91"/>
      <c r="F26" s="91"/>
      <c r="G26" s="160"/>
      <c r="H26" s="160"/>
      <c r="I26" s="93"/>
      <c r="J26" s="63"/>
      <c r="K26" s="64"/>
      <c r="L26" s="163"/>
      <c r="M26" s="90"/>
      <c r="N26" s="31"/>
      <c r="O26" s="31"/>
    </row>
    <row r="27" spans="1:15" ht="12.75">
      <c r="A27" s="31"/>
      <c r="B27" s="91"/>
      <c r="C27" s="91"/>
      <c r="D27" s="91"/>
      <c r="E27" s="91"/>
      <c r="F27" s="91"/>
      <c r="G27" s="160"/>
      <c r="H27" s="160"/>
      <c r="I27" s="93"/>
      <c r="J27" s="63"/>
      <c r="K27" s="64"/>
      <c r="L27" s="163"/>
      <c r="M27" s="90"/>
      <c r="N27" s="31"/>
      <c r="O27" s="31"/>
    </row>
    <row r="28" spans="1:15" ht="12.75">
      <c r="A28" s="31"/>
      <c r="B28" s="91"/>
      <c r="C28" s="91"/>
      <c r="D28" s="91"/>
      <c r="E28" s="91"/>
      <c r="F28" s="91"/>
      <c r="G28" s="160"/>
      <c r="H28" s="160"/>
      <c r="I28" s="93"/>
      <c r="J28" s="63"/>
      <c r="K28" s="64"/>
      <c r="L28" s="163"/>
      <c r="M28" s="90"/>
      <c r="N28" s="31"/>
      <c r="O28" s="31"/>
    </row>
    <row r="29" spans="1:15" ht="12.75">
      <c r="A29" s="31"/>
      <c r="B29" s="91"/>
      <c r="C29" s="91"/>
      <c r="D29" s="91"/>
      <c r="E29" s="91"/>
      <c r="F29" s="91"/>
      <c r="G29" s="160"/>
      <c r="H29" s="160"/>
      <c r="I29" s="93"/>
      <c r="J29" s="63"/>
      <c r="K29" s="64"/>
      <c r="L29" s="163"/>
      <c r="M29" s="90"/>
      <c r="N29" s="31"/>
      <c r="O29" s="31"/>
    </row>
    <row r="30" spans="1:15" ht="12.75">
      <c r="A30" s="31"/>
      <c r="B30" s="91"/>
      <c r="C30" s="91"/>
      <c r="D30" s="91"/>
      <c r="E30" s="91"/>
      <c r="F30" s="91"/>
      <c r="G30" s="160"/>
      <c r="H30" s="160"/>
      <c r="I30" s="93"/>
      <c r="J30" s="63"/>
      <c r="K30" s="64"/>
      <c r="L30" s="163"/>
      <c r="M30" s="90"/>
      <c r="N30" s="31"/>
      <c r="O30" s="31"/>
    </row>
    <row r="31" spans="1:15" ht="12.75">
      <c r="A31" s="31"/>
      <c r="B31" s="91"/>
      <c r="C31" s="91"/>
      <c r="D31" s="91"/>
      <c r="E31" s="91"/>
      <c r="F31" s="91"/>
      <c r="G31" s="160"/>
      <c r="H31" s="160"/>
      <c r="I31" s="93"/>
      <c r="J31" s="63"/>
      <c r="K31" s="64"/>
      <c r="L31" s="163"/>
      <c r="M31" s="90"/>
      <c r="N31" s="31"/>
      <c r="O31" s="31"/>
    </row>
    <row r="32" spans="1:15" ht="12.75">
      <c r="A32" s="31"/>
      <c r="B32" s="91"/>
      <c r="C32" s="91"/>
      <c r="D32" s="91"/>
      <c r="E32" s="91"/>
      <c r="F32" s="91"/>
      <c r="G32" s="160"/>
      <c r="H32" s="160"/>
      <c r="I32" s="93"/>
      <c r="J32" s="63"/>
      <c r="K32" s="64"/>
      <c r="L32" s="163"/>
      <c r="M32" s="90"/>
      <c r="N32" s="31"/>
      <c r="O32" s="31"/>
    </row>
    <row r="33" spans="1:15" ht="12.75">
      <c r="A33" s="31"/>
      <c r="B33" s="91"/>
      <c r="C33" s="91"/>
      <c r="D33" s="91"/>
      <c r="E33" s="91"/>
      <c r="F33" s="91"/>
      <c r="G33" s="160"/>
      <c r="H33" s="160"/>
      <c r="I33" s="93"/>
      <c r="J33" s="63"/>
      <c r="K33" s="64"/>
      <c r="L33" s="163"/>
      <c r="M33" s="90"/>
      <c r="N33" s="31"/>
      <c r="O33" s="31"/>
    </row>
    <row r="34" spans="3:15" ht="12.75">
      <c r="C34" s="91"/>
      <c r="D34" s="91"/>
      <c r="E34" s="91"/>
      <c r="F34" s="91"/>
      <c r="G34" s="160"/>
      <c r="H34" s="160"/>
      <c r="I34" s="93"/>
      <c r="J34" s="63"/>
      <c r="K34" s="64"/>
      <c r="L34" s="163"/>
      <c r="M34" s="90"/>
      <c r="N34" s="31"/>
      <c r="O34" s="31"/>
    </row>
    <row r="35" spans="3:15" ht="12.75">
      <c r="C35" s="91"/>
      <c r="D35" s="91"/>
      <c r="E35" s="91"/>
      <c r="F35" s="91"/>
      <c r="G35" s="160"/>
      <c r="H35" s="160"/>
      <c r="I35" s="93"/>
      <c r="J35" s="63"/>
      <c r="K35" s="64"/>
      <c r="L35" s="163"/>
      <c r="M35" s="90"/>
      <c r="N35" s="31"/>
      <c r="O35" s="31"/>
    </row>
    <row r="36" spans="3:15" ht="12.75">
      <c r="C36" s="91"/>
      <c r="D36" s="91"/>
      <c r="E36" s="91"/>
      <c r="F36" s="91"/>
      <c r="G36" s="160"/>
      <c r="H36" s="160"/>
      <c r="I36" s="93"/>
      <c r="J36" s="63"/>
      <c r="K36" s="64"/>
      <c r="L36" s="163"/>
      <c r="M36" s="90"/>
      <c r="N36" s="31"/>
      <c r="O36" s="31"/>
    </row>
    <row r="37" spans="3:15" ht="12.75">
      <c r="C37" s="91"/>
      <c r="D37" s="91"/>
      <c r="E37" s="91"/>
      <c r="F37" s="91"/>
      <c r="G37" s="160"/>
      <c r="H37" s="160"/>
      <c r="I37" s="93"/>
      <c r="J37" s="63"/>
      <c r="K37" s="64"/>
      <c r="L37" s="163"/>
      <c r="M37" s="90"/>
      <c r="N37" s="31"/>
      <c r="O37" s="31"/>
    </row>
    <row r="38" spans="3:15" ht="12.75">
      <c r="C38" s="91"/>
      <c r="D38" s="91"/>
      <c r="E38" s="91"/>
      <c r="F38" s="91"/>
      <c r="G38" s="160"/>
      <c r="H38" s="160"/>
      <c r="I38" s="93"/>
      <c r="J38" s="63"/>
      <c r="K38" s="64"/>
      <c r="L38" s="163"/>
      <c r="M38" s="90"/>
      <c r="N38" s="31"/>
      <c r="O38" s="31"/>
    </row>
    <row r="39" spans="3:15" ht="12.75">
      <c r="C39" s="91"/>
      <c r="D39" s="91"/>
      <c r="E39" s="91"/>
      <c r="F39" s="91"/>
      <c r="G39" s="160"/>
      <c r="H39" s="160"/>
      <c r="I39" s="93"/>
      <c r="J39" s="63"/>
      <c r="K39" s="64"/>
      <c r="L39" s="163"/>
      <c r="M39" s="90"/>
      <c r="N39" s="31"/>
      <c r="O39" s="31"/>
    </row>
    <row r="40" spans="3:15" ht="12.75">
      <c r="C40" s="91"/>
      <c r="D40" s="91"/>
      <c r="E40" s="91"/>
      <c r="F40" s="91"/>
      <c r="G40" s="160"/>
      <c r="H40" s="160"/>
      <c r="I40" s="93"/>
      <c r="J40" s="63"/>
      <c r="K40" s="64"/>
      <c r="L40" s="163"/>
      <c r="M40" s="90"/>
      <c r="N40" s="31"/>
      <c r="O40" s="31"/>
    </row>
    <row r="41" spans="3:15" ht="12.75">
      <c r="C41" s="91"/>
      <c r="D41" s="91"/>
      <c r="E41" s="91"/>
      <c r="F41" s="91"/>
      <c r="G41" s="160"/>
      <c r="H41" s="160"/>
      <c r="I41" s="93"/>
      <c r="J41" s="63"/>
      <c r="K41" s="64"/>
      <c r="L41" s="163"/>
      <c r="M41" s="90"/>
      <c r="N41" s="31"/>
      <c r="O41" s="31"/>
    </row>
    <row r="42" spans="3:15" ht="12.75">
      <c r="C42" s="91"/>
      <c r="D42" s="91"/>
      <c r="E42" s="91"/>
      <c r="F42" s="91"/>
      <c r="G42" s="160"/>
      <c r="H42" s="160"/>
      <c r="I42" s="93"/>
      <c r="J42" s="63"/>
      <c r="K42" s="64"/>
      <c r="L42" s="163"/>
      <c r="M42" s="90"/>
      <c r="N42" s="31"/>
      <c r="O42" s="31"/>
    </row>
    <row r="43" spans="3:15" ht="12.75">
      <c r="C43" s="91"/>
      <c r="D43" s="91"/>
      <c r="E43" s="91"/>
      <c r="F43" s="91"/>
      <c r="G43" s="160"/>
      <c r="H43" s="160"/>
      <c r="I43" s="93"/>
      <c r="J43" s="63"/>
      <c r="K43" s="64"/>
      <c r="L43" s="163"/>
      <c r="M43" s="90"/>
      <c r="N43" s="31"/>
      <c r="O43" s="31"/>
    </row>
    <row r="44" spans="3:15" ht="12.75">
      <c r="C44" s="91"/>
      <c r="D44" s="91"/>
      <c r="E44" s="91"/>
      <c r="F44" s="91"/>
      <c r="G44" s="160"/>
      <c r="H44" s="160"/>
      <c r="I44" s="93"/>
      <c r="J44" s="63"/>
      <c r="K44" s="64"/>
      <c r="L44" s="163"/>
      <c r="M44" s="90"/>
      <c r="N44" s="31"/>
      <c r="O44" s="31"/>
    </row>
    <row r="45" spans="3:15" ht="12.75">
      <c r="C45" s="91"/>
      <c r="D45" s="91"/>
      <c r="E45" s="91"/>
      <c r="F45" s="91"/>
      <c r="G45" s="160"/>
      <c r="H45" s="160"/>
      <c r="I45" s="93"/>
      <c r="J45" s="63"/>
      <c r="K45" s="64"/>
      <c r="L45" s="163"/>
      <c r="M45" s="90"/>
      <c r="N45" s="31"/>
      <c r="O45" s="31"/>
    </row>
    <row r="46" spans="3:15" ht="12.75">
      <c r="C46" s="91"/>
      <c r="D46" s="91"/>
      <c r="E46" s="91"/>
      <c r="F46" s="91"/>
      <c r="G46" s="160"/>
      <c r="H46" s="160"/>
      <c r="I46" s="93"/>
      <c r="J46" s="63"/>
      <c r="K46" s="64"/>
      <c r="L46" s="163"/>
      <c r="M46" s="90"/>
      <c r="N46" s="31"/>
      <c r="O46" s="31"/>
    </row>
    <row r="47" spans="3:15" ht="12.75">
      <c r="C47" s="91"/>
      <c r="D47" s="91"/>
      <c r="E47" s="91"/>
      <c r="F47" s="91"/>
      <c r="G47" s="160"/>
      <c r="H47" s="160"/>
      <c r="I47" s="93"/>
      <c r="J47" s="63"/>
      <c r="K47" s="64"/>
      <c r="L47" s="163"/>
      <c r="M47" s="90"/>
      <c r="N47" s="31"/>
      <c r="O47" s="31"/>
    </row>
    <row r="48" spans="3:15" ht="12.75">
      <c r="C48" s="91"/>
      <c r="D48" s="91"/>
      <c r="E48" s="91"/>
      <c r="F48" s="91"/>
      <c r="G48" s="160"/>
      <c r="H48" s="160"/>
      <c r="I48" s="93"/>
      <c r="J48" s="63"/>
      <c r="K48" s="64"/>
      <c r="L48" s="163"/>
      <c r="M48" s="90"/>
      <c r="N48" s="31"/>
      <c r="O48" s="31"/>
    </row>
    <row r="49" spans="3:15" ht="12.75">
      <c r="C49" s="91"/>
      <c r="D49" s="91"/>
      <c r="E49" s="91"/>
      <c r="F49" s="91"/>
      <c r="G49" s="160"/>
      <c r="H49" s="160"/>
      <c r="I49" s="93"/>
      <c r="J49" s="63"/>
      <c r="K49" s="64"/>
      <c r="L49" s="163"/>
      <c r="M49" s="90"/>
      <c r="N49" s="31"/>
      <c r="O49" s="31"/>
    </row>
    <row r="50" spans="3:15" ht="12.75">
      <c r="C50" s="91"/>
      <c r="D50" s="91"/>
      <c r="E50" s="91"/>
      <c r="F50" s="91"/>
      <c r="G50" s="160"/>
      <c r="H50" s="160"/>
      <c r="I50" s="93"/>
      <c r="J50" s="63"/>
      <c r="K50" s="64"/>
      <c r="L50" s="163"/>
      <c r="M50" s="90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M2:M50">
      <formula1>Статус</formula1>
    </dataValidation>
    <dataValidation type="list" allowBlank="1" showInputMessage="1" showErrorMessage="1" sqref="N21:N50">
      <formula1>TQIRU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42:H42"/>
  <sheetViews>
    <sheetView zoomScalePageLayoutView="0" workbookViewId="0" topLeftCell="A1">
      <selection activeCell="Q35" sqref="Q35"/>
    </sheetView>
  </sheetViews>
  <sheetFormatPr defaultColWidth="9.00390625" defaultRowHeight="12.75"/>
  <sheetData>
    <row r="42" ht="12.75">
      <c r="H42" t="s">
        <v>60</v>
      </c>
    </row>
  </sheetData>
  <sheetProtection password="DE6B" sheet="1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63"/>
  <sheetViews>
    <sheetView zoomScalePageLayoutView="0" workbookViewId="0" topLeftCell="B1">
      <selection activeCell="M152" sqref="M152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3.37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12" t="s">
        <v>0</v>
      </c>
      <c r="C1" s="112" t="s">
        <v>1</v>
      </c>
      <c r="D1" s="112" t="s">
        <v>2</v>
      </c>
      <c r="E1" s="18" t="s">
        <v>96</v>
      </c>
      <c r="F1" s="19" t="s">
        <v>112</v>
      </c>
      <c r="G1" s="112" t="s">
        <v>3</v>
      </c>
      <c r="H1" s="112" t="s">
        <v>120</v>
      </c>
      <c r="I1" s="18" t="s">
        <v>26</v>
      </c>
      <c r="J1" s="112" t="s">
        <v>4</v>
      </c>
      <c r="K1" s="113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45">
        <v>1</v>
      </c>
      <c r="B2" s="114" t="s">
        <v>354</v>
      </c>
      <c r="C2" s="114" t="s">
        <v>135</v>
      </c>
      <c r="D2" s="114" t="s">
        <v>355</v>
      </c>
      <c r="E2" s="219" t="s">
        <v>356</v>
      </c>
      <c r="F2" s="45" t="s">
        <v>129</v>
      </c>
      <c r="G2" s="116">
        <v>4</v>
      </c>
      <c r="H2" s="116">
        <v>4</v>
      </c>
      <c r="I2" s="28"/>
      <c r="J2" s="5">
        <v>96</v>
      </c>
      <c r="K2" s="116">
        <v>100</v>
      </c>
      <c r="L2" s="218">
        <v>0.96</v>
      </c>
      <c r="M2" s="45" t="s">
        <v>59</v>
      </c>
      <c r="N2" s="27" t="s">
        <v>87</v>
      </c>
      <c r="O2" s="27" t="s">
        <v>9</v>
      </c>
      <c r="P2" s="181"/>
    </row>
    <row r="3" spans="1:16" ht="12.75">
      <c r="A3" s="45">
        <v>2</v>
      </c>
      <c r="B3" s="114" t="s">
        <v>357</v>
      </c>
      <c r="C3" s="119" t="s">
        <v>358</v>
      </c>
      <c r="D3" s="119" t="s">
        <v>136</v>
      </c>
      <c r="E3" s="219" t="s">
        <v>356</v>
      </c>
      <c r="F3" s="45" t="s">
        <v>129</v>
      </c>
      <c r="G3" s="116">
        <v>4</v>
      </c>
      <c r="H3" s="116">
        <v>4</v>
      </c>
      <c r="I3" s="28"/>
      <c r="J3" s="5">
        <v>94</v>
      </c>
      <c r="K3" s="116">
        <v>100</v>
      </c>
      <c r="L3" s="218">
        <v>0.94</v>
      </c>
      <c r="M3" s="45" t="s">
        <v>59</v>
      </c>
      <c r="N3" s="27" t="s">
        <v>87</v>
      </c>
      <c r="O3" s="27" t="s">
        <v>9</v>
      </c>
      <c r="P3" s="27"/>
    </row>
    <row r="4" spans="1:16" ht="12.75">
      <c r="A4" s="45">
        <v>3</v>
      </c>
      <c r="B4" s="119" t="s">
        <v>359</v>
      </c>
      <c r="C4" s="119" t="s">
        <v>143</v>
      </c>
      <c r="D4" s="119" t="s">
        <v>360</v>
      </c>
      <c r="E4" s="219" t="s">
        <v>356</v>
      </c>
      <c r="F4" s="45" t="s">
        <v>129</v>
      </c>
      <c r="G4" s="116">
        <v>4</v>
      </c>
      <c r="H4" s="116">
        <v>4</v>
      </c>
      <c r="I4" s="28"/>
      <c r="J4" s="5">
        <v>85</v>
      </c>
      <c r="K4" s="116">
        <v>100</v>
      </c>
      <c r="L4" s="218">
        <v>0.85</v>
      </c>
      <c r="M4" s="45" t="s">
        <v>59</v>
      </c>
      <c r="N4" s="27" t="s">
        <v>87</v>
      </c>
      <c r="O4" s="27" t="s">
        <v>9</v>
      </c>
      <c r="P4" s="27"/>
    </row>
    <row r="5" spans="1:16" ht="12.75">
      <c r="A5" s="45">
        <v>4</v>
      </c>
      <c r="B5" s="114" t="s">
        <v>361</v>
      </c>
      <c r="C5" s="114" t="s">
        <v>165</v>
      </c>
      <c r="D5" s="114" t="s">
        <v>362</v>
      </c>
      <c r="E5" s="219" t="s">
        <v>356</v>
      </c>
      <c r="F5" s="45" t="s">
        <v>129</v>
      </c>
      <c r="G5" s="116">
        <v>4</v>
      </c>
      <c r="H5" s="116">
        <v>4</v>
      </c>
      <c r="I5" s="28"/>
      <c r="J5" s="5">
        <v>75</v>
      </c>
      <c r="K5" s="116">
        <v>100</v>
      </c>
      <c r="L5" s="218">
        <v>0.75</v>
      </c>
      <c r="M5" s="45" t="s">
        <v>59</v>
      </c>
      <c r="N5" s="27" t="s">
        <v>87</v>
      </c>
      <c r="O5" s="27" t="s">
        <v>9</v>
      </c>
      <c r="P5" s="27"/>
    </row>
    <row r="6" spans="1:16" ht="12.75">
      <c r="A6" s="45">
        <v>5</v>
      </c>
      <c r="B6" s="119" t="s">
        <v>363</v>
      </c>
      <c r="C6" s="119" t="s">
        <v>364</v>
      </c>
      <c r="D6" s="119" t="s">
        <v>218</v>
      </c>
      <c r="E6" s="219" t="s">
        <v>297</v>
      </c>
      <c r="F6" s="45" t="s">
        <v>129</v>
      </c>
      <c r="G6" s="116">
        <v>4</v>
      </c>
      <c r="H6" s="116">
        <v>4</v>
      </c>
      <c r="I6" s="28"/>
      <c r="J6" s="5">
        <v>72.5</v>
      </c>
      <c r="K6" s="116">
        <v>100</v>
      </c>
      <c r="L6" s="218">
        <v>0.725</v>
      </c>
      <c r="M6" s="137" t="s">
        <v>59</v>
      </c>
      <c r="N6" s="27" t="s">
        <v>87</v>
      </c>
      <c r="O6" s="27" t="s">
        <v>9</v>
      </c>
      <c r="P6" s="27"/>
    </row>
    <row r="7" spans="1:16" ht="12.75">
      <c r="A7" s="45">
        <v>6</v>
      </c>
      <c r="B7" s="114" t="s">
        <v>365</v>
      </c>
      <c r="C7" s="114" t="s">
        <v>327</v>
      </c>
      <c r="D7" s="114" t="s">
        <v>366</v>
      </c>
      <c r="E7" s="219" t="s">
        <v>297</v>
      </c>
      <c r="F7" s="45" t="s">
        <v>129</v>
      </c>
      <c r="G7" s="116">
        <v>4</v>
      </c>
      <c r="H7" s="116">
        <v>4</v>
      </c>
      <c r="I7" s="28"/>
      <c r="J7" s="5">
        <v>68.5</v>
      </c>
      <c r="K7" s="116">
        <v>100</v>
      </c>
      <c r="L7" s="218">
        <v>0.685</v>
      </c>
      <c r="M7" s="3" t="s">
        <v>59</v>
      </c>
      <c r="N7" s="27" t="s">
        <v>87</v>
      </c>
      <c r="O7" s="27" t="s">
        <v>9</v>
      </c>
      <c r="P7" s="27"/>
    </row>
    <row r="8" spans="1:16" ht="12.75">
      <c r="A8" s="45">
        <v>7</v>
      </c>
      <c r="B8" s="114" t="s">
        <v>367</v>
      </c>
      <c r="C8" s="114" t="s">
        <v>200</v>
      </c>
      <c r="D8" s="114" t="s">
        <v>353</v>
      </c>
      <c r="E8" s="219" t="s">
        <v>297</v>
      </c>
      <c r="F8" s="45" t="s">
        <v>129</v>
      </c>
      <c r="G8" s="116">
        <v>4</v>
      </c>
      <c r="H8" s="116">
        <v>4</v>
      </c>
      <c r="I8" s="28"/>
      <c r="J8" s="5">
        <v>64</v>
      </c>
      <c r="K8" s="116">
        <v>100</v>
      </c>
      <c r="L8" s="218">
        <v>0.64</v>
      </c>
      <c r="M8" s="3" t="s">
        <v>59</v>
      </c>
      <c r="N8" s="27" t="s">
        <v>87</v>
      </c>
      <c r="O8" s="27" t="s">
        <v>9</v>
      </c>
      <c r="P8" s="181"/>
    </row>
    <row r="9" spans="1:16" ht="12.75">
      <c r="A9" s="45">
        <v>8</v>
      </c>
      <c r="B9" s="114" t="s">
        <v>368</v>
      </c>
      <c r="C9" s="114" t="s">
        <v>369</v>
      </c>
      <c r="D9" s="114" t="s">
        <v>242</v>
      </c>
      <c r="E9" s="219" t="s">
        <v>356</v>
      </c>
      <c r="F9" s="45" t="s">
        <v>129</v>
      </c>
      <c r="G9" s="116">
        <v>4</v>
      </c>
      <c r="H9" s="116">
        <v>4</v>
      </c>
      <c r="I9" s="28"/>
      <c r="J9" s="5">
        <v>63</v>
      </c>
      <c r="K9" s="116">
        <v>100</v>
      </c>
      <c r="L9" s="218">
        <v>0.63</v>
      </c>
      <c r="M9" s="3" t="s">
        <v>59</v>
      </c>
      <c r="N9" s="27" t="s">
        <v>87</v>
      </c>
      <c r="O9" s="27" t="s">
        <v>9</v>
      </c>
      <c r="P9" s="27"/>
    </row>
    <row r="10" spans="1:16" ht="12.75">
      <c r="A10" s="45">
        <v>9</v>
      </c>
      <c r="B10" s="114" t="s">
        <v>370</v>
      </c>
      <c r="C10" s="114" t="s">
        <v>371</v>
      </c>
      <c r="D10" s="114" t="s">
        <v>144</v>
      </c>
      <c r="E10" s="219" t="s">
        <v>356</v>
      </c>
      <c r="F10" s="45" t="s">
        <v>129</v>
      </c>
      <c r="G10" s="116">
        <v>4</v>
      </c>
      <c r="H10" s="116">
        <v>4</v>
      </c>
      <c r="I10" s="28"/>
      <c r="J10" s="5">
        <v>59</v>
      </c>
      <c r="K10" s="116">
        <v>100</v>
      </c>
      <c r="L10" s="218">
        <v>0.59</v>
      </c>
      <c r="M10" s="3" t="s">
        <v>59</v>
      </c>
      <c r="N10" s="27" t="s">
        <v>87</v>
      </c>
      <c r="O10" s="27" t="s">
        <v>9</v>
      </c>
      <c r="P10" s="27"/>
    </row>
    <row r="11" spans="1:16" ht="12.75">
      <c r="A11" s="45">
        <v>10</v>
      </c>
      <c r="B11" s="114" t="s">
        <v>372</v>
      </c>
      <c r="C11" s="114" t="s">
        <v>373</v>
      </c>
      <c r="D11" s="114" t="s">
        <v>215</v>
      </c>
      <c r="E11" s="219" t="s">
        <v>356</v>
      </c>
      <c r="F11" s="45" t="s">
        <v>129</v>
      </c>
      <c r="G11" s="116">
        <v>4</v>
      </c>
      <c r="H11" s="116">
        <v>4</v>
      </c>
      <c r="I11" s="28"/>
      <c r="J11" s="5">
        <v>56</v>
      </c>
      <c r="K11" s="116">
        <v>100</v>
      </c>
      <c r="L11" s="218">
        <v>0.56</v>
      </c>
      <c r="M11" s="3" t="s">
        <v>59</v>
      </c>
      <c r="N11" s="27" t="s">
        <v>87</v>
      </c>
      <c r="O11" s="27" t="s">
        <v>9</v>
      </c>
      <c r="P11" s="27"/>
    </row>
    <row r="12" spans="1:16" ht="12.75">
      <c r="A12" s="45">
        <v>11</v>
      </c>
      <c r="B12" s="114" t="s">
        <v>374</v>
      </c>
      <c r="C12" s="114" t="s">
        <v>296</v>
      </c>
      <c r="D12" s="114" t="s">
        <v>186</v>
      </c>
      <c r="E12" s="219" t="s">
        <v>356</v>
      </c>
      <c r="F12" s="45" t="s">
        <v>129</v>
      </c>
      <c r="G12" s="116">
        <v>4</v>
      </c>
      <c r="H12" s="116">
        <v>4</v>
      </c>
      <c r="I12" s="28"/>
      <c r="J12" s="5">
        <v>52.5</v>
      </c>
      <c r="K12" s="116">
        <v>100</v>
      </c>
      <c r="L12" s="218">
        <v>0.525</v>
      </c>
      <c r="M12" s="3" t="s">
        <v>59</v>
      </c>
      <c r="N12" s="27" t="s">
        <v>87</v>
      </c>
      <c r="O12" s="27" t="s">
        <v>9</v>
      </c>
      <c r="P12" s="27"/>
    </row>
    <row r="13" spans="1:16" ht="12.75">
      <c r="A13" s="45">
        <v>12</v>
      </c>
      <c r="B13" s="114" t="s">
        <v>375</v>
      </c>
      <c r="C13" s="114" t="s">
        <v>376</v>
      </c>
      <c r="D13" s="114" t="s">
        <v>224</v>
      </c>
      <c r="E13" s="219" t="s">
        <v>356</v>
      </c>
      <c r="F13" s="45" t="s">
        <v>129</v>
      </c>
      <c r="G13" s="116">
        <v>4</v>
      </c>
      <c r="H13" s="116">
        <v>4</v>
      </c>
      <c r="I13" s="28"/>
      <c r="J13" s="5">
        <v>52</v>
      </c>
      <c r="K13" s="116">
        <v>100</v>
      </c>
      <c r="L13" s="218">
        <v>0.52</v>
      </c>
      <c r="M13" s="3" t="s">
        <v>59</v>
      </c>
      <c r="N13" s="27" t="s">
        <v>87</v>
      </c>
      <c r="O13" s="27" t="s">
        <v>9</v>
      </c>
      <c r="P13" s="27"/>
    </row>
    <row r="14" spans="1:16" ht="12.75">
      <c r="A14" s="45">
        <v>13</v>
      </c>
      <c r="B14" s="114" t="s">
        <v>377</v>
      </c>
      <c r="C14" s="114" t="s">
        <v>378</v>
      </c>
      <c r="D14" s="114" t="s">
        <v>240</v>
      </c>
      <c r="E14" s="219" t="s">
        <v>297</v>
      </c>
      <c r="F14" s="45" t="s">
        <v>129</v>
      </c>
      <c r="G14" s="116">
        <v>4</v>
      </c>
      <c r="H14" s="116">
        <v>4</v>
      </c>
      <c r="I14" s="28"/>
      <c r="J14" s="5">
        <v>50.5</v>
      </c>
      <c r="K14" s="116">
        <v>100</v>
      </c>
      <c r="L14" s="218">
        <v>0.505</v>
      </c>
      <c r="M14" s="3" t="s">
        <v>59</v>
      </c>
      <c r="N14" s="27" t="s">
        <v>87</v>
      </c>
      <c r="O14" s="27" t="s">
        <v>9</v>
      </c>
      <c r="P14" s="27"/>
    </row>
    <row r="15" spans="1:16" ht="12.75">
      <c r="A15" s="45">
        <v>14</v>
      </c>
      <c r="B15" s="114" t="s">
        <v>379</v>
      </c>
      <c r="C15" s="114" t="s">
        <v>149</v>
      </c>
      <c r="D15" s="114" t="s">
        <v>240</v>
      </c>
      <c r="E15" s="219" t="s">
        <v>297</v>
      </c>
      <c r="F15" s="45" t="s">
        <v>129</v>
      </c>
      <c r="G15" s="116">
        <v>4</v>
      </c>
      <c r="H15" s="116">
        <v>4</v>
      </c>
      <c r="I15" s="28"/>
      <c r="J15" s="5">
        <v>48</v>
      </c>
      <c r="K15" s="116">
        <v>100</v>
      </c>
      <c r="L15" s="218">
        <v>0.48</v>
      </c>
      <c r="M15" s="3" t="s">
        <v>59</v>
      </c>
      <c r="N15" s="27" t="s">
        <v>87</v>
      </c>
      <c r="O15" s="27" t="s">
        <v>9</v>
      </c>
      <c r="P15" s="27"/>
    </row>
    <row r="16" spans="1:16" ht="12.75">
      <c r="A16" s="45">
        <v>15</v>
      </c>
      <c r="B16" s="114" t="s">
        <v>380</v>
      </c>
      <c r="C16" s="114" t="s">
        <v>135</v>
      </c>
      <c r="D16" s="114" t="s">
        <v>381</v>
      </c>
      <c r="E16" s="219" t="s">
        <v>356</v>
      </c>
      <c r="F16" s="45" t="s">
        <v>129</v>
      </c>
      <c r="G16" s="116">
        <v>4</v>
      </c>
      <c r="H16" s="116">
        <v>4</v>
      </c>
      <c r="I16" s="28"/>
      <c r="J16" s="5">
        <v>47</v>
      </c>
      <c r="K16" s="116">
        <v>100</v>
      </c>
      <c r="L16" s="218">
        <v>0.47</v>
      </c>
      <c r="M16" s="3" t="s">
        <v>59</v>
      </c>
      <c r="N16" s="27" t="s">
        <v>87</v>
      </c>
      <c r="O16" s="27" t="s">
        <v>9</v>
      </c>
      <c r="P16" s="27"/>
    </row>
    <row r="17" spans="1:16" ht="12.75">
      <c r="A17" s="45">
        <v>16</v>
      </c>
      <c r="B17" s="114" t="s">
        <v>154</v>
      </c>
      <c r="C17" s="114" t="s">
        <v>160</v>
      </c>
      <c r="D17" s="114" t="s">
        <v>155</v>
      </c>
      <c r="E17" s="219" t="s">
        <v>297</v>
      </c>
      <c r="F17" s="45" t="s">
        <v>129</v>
      </c>
      <c r="G17" s="116">
        <v>4</v>
      </c>
      <c r="H17" s="116">
        <v>4</v>
      </c>
      <c r="I17" s="28"/>
      <c r="J17" s="5">
        <v>44.5</v>
      </c>
      <c r="K17" s="116">
        <v>100</v>
      </c>
      <c r="L17" s="218">
        <v>0.445</v>
      </c>
      <c r="M17" s="3" t="s">
        <v>59</v>
      </c>
      <c r="N17" s="27" t="s">
        <v>87</v>
      </c>
      <c r="O17" s="27" t="s">
        <v>9</v>
      </c>
      <c r="P17" s="27"/>
    </row>
    <row r="18" spans="1:16" ht="12.75">
      <c r="A18" s="45">
        <v>17</v>
      </c>
      <c r="B18" s="114" t="s">
        <v>382</v>
      </c>
      <c r="C18" s="114" t="s">
        <v>152</v>
      </c>
      <c r="D18" s="114" t="s">
        <v>176</v>
      </c>
      <c r="E18" s="219" t="s">
        <v>297</v>
      </c>
      <c r="F18" s="45" t="s">
        <v>129</v>
      </c>
      <c r="G18" s="116">
        <v>4</v>
      </c>
      <c r="H18" s="116">
        <v>4</v>
      </c>
      <c r="I18" s="28"/>
      <c r="J18" s="5">
        <v>41.5</v>
      </c>
      <c r="K18" s="116">
        <v>100</v>
      </c>
      <c r="L18" s="218">
        <v>0.415</v>
      </c>
      <c r="M18" s="3" t="s">
        <v>59</v>
      </c>
      <c r="N18" s="27" t="s">
        <v>87</v>
      </c>
      <c r="O18" s="27" t="s">
        <v>9</v>
      </c>
      <c r="P18" s="27"/>
    </row>
    <row r="19" spans="1:16" ht="12.75">
      <c r="A19" s="137">
        <v>18</v>
      </c>
      <c r="B19" s="114" t="s">
        <v>383</v>
      </c>
      <c r="C19" s="114" t="s">
        <v>152</v>
      </c>
      <c r="D19" s="114" t="s">
        <v>201</v>
      </c>
      <c r="E19" s="220" t="s">
        <v>297</v>
      </c>
      <c r="F19" s="45" t="s">
        <v>129</v>
      </c>
      <c r="G19" s="116">
        <v>4</v>
      </c>
      <c r="H19" s="116">
        <v>4</v>
      </c>
      <c r="I19" s="28"/>
      <c r="J19" s="5">
        <v>40</v>
      </c>
      <c r="K19" s="147">
        <v>100</v>
      </c>
      <c r="L19" s="218">
        <v>0.4</v>
      </c>
      <c r="M19" s="3" t="s">
        <v>59</v>
      </c>
      <c r="N19" s="27" t="s">
        <v>87</v>
      </c>
      <c r="O19" s="131" t="s">
        <v>9</v>
      </c>
      <c r="P19" s="27"/>
    </row>
    <row r="20" spans="1:16" ht="12.75">
      <c r="A20" s="3">
        <v>19</v>
      </c>
      <c r="B20" s="145" t="s">
        <v>384</v>
      </c>
      <c r="C20" s="145" t="s">
        <v>385</v>
      </c>
      <c r="D20" s="145" t="s">
        <v>386</v>
      </c>
      <c r="E20" s="214" t="s">
        <v>356</v>
      </c>
      <c r="F20" s="45" t="s">
        <v>129</v>
      </c>
      <c r="G20" s="116">
        <v>4</v>
      </c>
      <c r="H20" s="116">
        <v>4</v>
      </c>
      <c r="I20" s="28"/>
      <c r="J20" s="134">
        <v>39.5</v>
      </c>
      <c r="K20" s="147">
        <v>100</v>
      </c>
      <c r="L20" s="218">
        <v>0.395</v>
      </c>
      <c r="M20" s="3" t="s">
        <v>59</v>
      </c>
      <c r="N20" s="27" t="s">
        <v>87</v>
      </c>
      <c r="O20" s="27" t="s">
        <v>9</v>
      </c>
      <c r="P20" s="27"/>
    </row>
    <row r="21" spans="1:16" ht="12.75">
      <c r="A21" s="3">
        <v>20</v>
      </c>
      <c r="B21" s="27" t="s">
        <v>387</v>
      </c>
      <c r="C21" s="27" t="s">
        <v>388</v>
      </c>
      <c r="D21" s="27" t="s">
        <v>182</v>
      </c>
      <c r="E21" s="214" t="s">
        <v>356</v>
      </c>
      <c r="F21" s="45" t="s">
        <v>129</v>
      </c>
      <c r="G21" s="116">
        <v>4</v>
      </c>
      <c r="H21" s="116">
        <v>4</v>
      </c>
      <c r="I21" s="28"/>
      <c r="J21" s="28">
        <v>38</v>
      </c>
      <c r="K21" s="212">
        <v>100</v>
      </c>
      <c r="L21" s="218">
        <v>0.38</v>
      </c>
      <c r="M21" s="3" t="s">
        <v>59</v>
      </c>
      <c r="N21" s="27" t="s">
        <v>87</v>
      </c>
      <c r="O21" s="27" t="s">
        <v>9</v>
      </c>
      <c r="P21" s="27"/>
    </row>
    <row r="22" spans="1:16" ht="12.75">
      <c r="A22" s="3">
        <v>21</v>
      </c>
      <c r="B22" s="27" t="s">
        <v>389</v>
      </c>
      <c r="C22" s="27" t="s">
        <v>223</v>
      </c>
      <c r="D22" s="27" t="s">
        <v>390</v>
      </c>
      <c r="E22" s="213" t="s">
        <v>356</v>
      </c>
      <c r="F22" s="45" t="s">
        <v>129</v>
      </c>
      <c r="G22" s="116">
        <v>4</v>
      </c>
      <c r="H22" s="116">
        <v>4</v>
      </c>
      <c r="I22" s="28"/>
      <c r="J22" s="5">
        <v>38</v>
      </c>
      <c r="K22" s="116">
        <v>100</v>
      </c>
      <c r="L22" s="218">
        <v>0.38</v>
      </c>
      <c r="M22" s="3" t="s">
        <v>59</v>
      </c>
      <c r="N22" s="27" t="s">
        <v>87</v>
      </c>
      <c r="O22" s="27" t="s">
        <v>9</v>
      </c>
      <c r="P22" s="27"/>
    </row>
    <row r="23" spans="1:16" ht="12.75">
      <c r="A23" s="3">
        <v>22</v>
      </c>
      <c r="B23" s="114" t="s">
        <v>391</v>
      </c>
      <c r="C23" s="114" t="s">
        <v>378</v>
      </c>
      <c r="D23" s="114" t="s">
        <v>133</v>
      </c>
      <c r="E23" s="213" t="s">
        <v>297</v>
      </c>
      <c r="F23" s="45" t="s">
        <v>129</v>
      </c>
      <c r="G23" s="116">
        <v>4</v>
      </c>
      <c r="H23" s="116">
        <v>4</v>
      </c>
      <c r="I23" s="28"/>
      <c r="J23" s="5">
        <v>35.5</v>
      </c>
      <c r="K23" s="116">
        <v>100</v>
      </c>
      <c r="L23" s="218">
        <v>0.355</v>
      </c>
      <c r="M23" s="3" t="s">
        <v>59</v>
      </c>
      <c r="N23" s="27" t="s">
        <v>87</v>
      </c>
      <c r="O23" s="27" t="s">
        <v>9</v>
      </c>
      <c r="P23" s="27"/>
    </row>
    <row r="24" spans="1:16" ht="12.75">
      <c r="A24" s="3">
        <v>23</v>
      </c>
      <c r="B24" s="114" t="s">
        <v>392</v>
      </c>
      <c r="C24" s="114" t="s">
        <v>393</v>
      </c>
      <c r="D24" s="114" t="s">
        <v>139</v>
      </c>
      <c r="E24" s="213" t="s">
        <v>356</v>
      </c>
      <c r="F24" s="45" t="s">
        <v>129</v>
      </c>
      <c r="G24" s="116">
        <v>4</v>
      </c>
      <c r="H24" s="116">
        <v>4</v>
      </c>
      <c r="I24" s="28"/>
      <c r="J24" s="5">
        <v>34</v>
      </c>
      <c r="K24" s="116">
        <v>100</v>
      </c>
      <c r="L24" s="218">
        <v>0.34</v>
      </c>
      <c r="M24" s="3" t="s">
        <v>59</v>
      </c>
      <c r="N24" s="27" t="s">
        <v>87</v>
      </c>
      <c r="O24" s="27" t="s">
        <v>9</v>
      </c>
      <c r="P24" s="27"/>
    </row>
    <row r="25" spans="1:16" ht="12.75">
      <c r="A25" s="3">
        <v>24</v>
      </c>
      <c r="B25" s="114" t="s">
        <v>394</v>
      </c>
      <c r="C25" s="114" t="s">
        <v>194</v>
      </c>
      <c r="D25" s="114" t="s">
        <v>395</v>
      </c>
      <c r="E25" s="213" t="s">
        <v>356</v>
      </c>
      <c r="F25" s="45" t="s">
        <v>129</v>
      </c>
      <c r="G25" s="116">
        <v>4</v>
      </c>
      <c r="H25" s="116">
        <v>4</v>
      </c>
      <c r="I25" s="28"/>
      <c r="J25" s="5">
        <v>30</v>
      </c>
      <c r="K25" s="116">
        <v>100</v>
      </c>
      <c r="L25" s="218">
        <v>0.3</v>
      </c>
      <c r="M25" s="3" t="s">
        <v>59</v>
      </c>
      <c r="N25" s="27" t="s">
        <v>87</v>
      </c>
      <c r="O25" s="27" t="s">
        <v>9</v>
      </c>
      <c r="P25" s="27"/>
    </row>
    <row r="26" spans="1:16" ht="12.75">
      <c r="A26" s="3">
        <v>25</v>
      </c>
      <c r="B26" s="114" t="s">
        <v>396</v>
      </c>
      <c r="C26" s="114" t="s">
        <v>160</v>
      </c>
      <c r="D26" s="114" t="s">
        <v>242</v>
      </c>
      <c r="E26" s="213" t="s">
        <v>356</v>
      </c>
      <c r="F26" s="45" t="s">
        <v>129</v>
      </c>
      <c r="G26" s="116">
        <v>4</v>
      </c>
      <c r="H26" s="116">
        <v>4</v>
      </c>
      <c r="I26" s="28"/>
      <c r="J26" s="5">
        <v>30</v>
      </c>
      <c r="K26" s="116">
        <v>100</v>
      </c>
      <c r="L26" s="218">
        <v>0.3</v>
      </c>
      <c r="M26" s="3" t="s">
        <v>59</v>
      </c>
      <c r="N26" s="27" t="s">
        <v>87</v>
      </c>
      <c r="O26" s="27" t="s">
        <v>9</v>
      </c>
      <c r="P26" s="27"/>
    </row>
    <row r="27" spans="1:16" ht="12.75">
      <c r="A27" s="3">
        <v>26</v>
      </c>
      <c r="B27" s="114" t="s">
        <v>397</v>
      </c>
      <c r="C27" s="114" t="s">
        <v>364</v>
      </c>
      <c r="D27" s="114" t="s">
        <v>209</v>
      </c>
      <c r="E27" s="213" t="s">
        <v>297</v>
      </c>
      <c r="F27" s="45" t="s">
        <v>129</v>
      </c>
      <c r="G27" s="116">
        <v>4</v>
      </c>
      <c r="H27" s="116">
        <v>4</v>
      </c>
      <c r="I27" s="28"/>
      <c r="J27" s="5">
        <v>29</v>
      </c>
      <c r="K27" s="116">
        <v>100</v>
      </c>
      <c r="L27" s="218">
        <v>0.29</v>
      </c>
      <c r="M27" s="3" t="s">
        <v>59</v>
      </c>
      <c r="N27" s="27" t="s">
        <v>87</v>
      </c>
      <c r="O27" s="27" t="s">
        <v>9</v>
      </c>
      <c r="P27" s="27"/>
    </row>
    <row r="28" spans="1:16" ht="12.75">
      <c r="A28" s="3">
        <v>27</v>
      </c>
      <c r="B28" s="114" t="s">
        <v>398</v>
      </c>
      <c r="C28" s="114" t="s">
        <v>399</v>
      </c>
      <c r="D28" s="114" t="s">
        <v>346</v>
      </c>
      <c r="E28" s="213" t="s">
        <v>297</v>
      </c>
      <c r="F28" s="45" t="s">
        <v>129</v>
      </c>
      <c r="G28" s="116">
        <v>4</v>
      </c>
      <c r="H28" s="116">
        <v>4</v>
      </c>
      <c r="I28" s="28"/>
      <c r="J28" s="5">
        <v>28.5</v>
      </c>
      <c r="K28" s="116">
        <v>100</v>
      </c>
      <c r="L28" s="218">
        <v>0.285</v>
      </c>
      <c r="M28" s="3" t="s">
        <v>59</v>
      </c>
      <c r="N28" s="27" t="s">
        <v>87</v>
      </c>
      <c r="O28" s="27" t="s">
        <v>9</v>
      </c>
      <c r="P28" s="27"/>
    </row>
    <row r="29" spans="1:16" ht="12.75">
      <c r="A29" s="3">
        <v>28</v>
      </c>
      <c r="B29" s="114" t="s">
        <v>400</v>
      </c>
      <c r="C29" s="114" t="s">
        <v>135</v>
      </c>
      <c r="D29" s="114" t="s">
        <v>136</v>
      </c>
      <c r="E29" s="213" t="s">
        <v>356</v>
      </c>
      <c r="F29" s="45" t="s">
        <v>129</v>
      </c>
      <c r="G29" s="116">
        <v>4</v>
      </c>
      <c r="H29" s="116">
        <v>4</v>
      </c>
      <c r="I29" s="28"/>
      <c r="J29" s="5">
        <v>28</v>
      </c>
      <c r="K29" s="116">
        <v>100</v>
      </c>
      <c r="L29" s="218">
        <v>0.28</v>
      </c>
      <c r="M29" s="3" t="s">
        <v>59</v>
      </c>
      <c r="N29" s="27" t="s">
        <v>87</v>
      </c>
      <c r="O29" s="27" t="s">
        <v>9</v>
      </c>
      <c r="P29" s="27"/>
    </row>
    <row r="30" spans="1:16" ht="12.75">
      <c r="A30" s="3">
        <v>29</v>
      </c>
      <c r="B30" s="114" t="s">
        <v>401</v>
      </c>
      <c r="C30" s="114" t="s">
        <v>199</v>
      </c>
      <c r="D30" s="114" t="s">
        <v>175</v>
      </c>
      <c r="E30" s="213" t="s">
        <v>356</v>
      </c>
      <c r="F30" s="45" t="s">
        <v>129</v>
      </c>
      <c r="G30" s="116">
        <v>4</v>
      </c>
      <c r="H30" s="116">
        <v>4</v>
      </c>
      <c r="I30" s="28"/>
      <c r="J30" s="5">
        <v>21</v>
      </c>
      <c r="K30" s="116">
        <v>100</v>
      </c>
      <c r="L30" s="218">
        <v>0.21</v>
      </c>
      <c r="M30" s="3" t="s">
        <v>59</v>
      </c>
      <c r="N30" s="27" t="s">
        <v>87</v>
      </c>
      <c r="O30" s="27" t="s">
        <v>9</v>
      </c>
      <c r="P30" s="27"/>
    </row>
    <row r="31" spans="1:16" ht="12.75">
      <c r="A31" s="3">
        <v>30</v>
      </c>
      <c r="B31" s="114" t="s">
        <v>402</v>
      </c>
      <c r="C31" s="114" t="s">
        <v>143</v>
      </c>
      <c r="D31" s="114" t="s">
        <v>390</v>
      </c>
      <c r="E31" s="213" t="s">
        <v>356</v>
      </c>
      <c r="F31" s="3" t="s">
        <v>129</v>
      </c>
      <c r="G31" s="116">
        <v>4</v>
      </c>
      <c r="H31" s="116">
        <v>4</v>
      </c>
      <c r="I31" s="28"/>
      <c r="J31" s="5">
        <v>20</v>
      </c>
      <c r="K31" s="116">
        <v>100</v>
      </c>
      <c r="L31" s="218">
        <v>0.2</v>
      </c>
      <c r="M31" s="3" t="s">
        <v>59</v>
      </c>
      <c r="N31" s="27" t="s">
        <v>87</v>
      </c>
      <c r="O31" s="27" t="s">
        <v>9</v>
      </c>
      <c r="P31" s="27"/>
    </row>
    <row r="32" spans="1:16" ht="12.75">
      <c r="A32" s="3">
        <v>31</v>
      </c>
      <c r="B32" s="114" t="s">
        <v>403</v>
      </c>
      <c r="C32" s="114" t="s">
        <v>404</v>
      </c>
      <c r="D32" s="114" t="s">
        <v>136</v>
      </c>
      <c r="E32" s="213" t="s">
        <v>356</v>
      </c>
      <c r="F32" s="3" t="s">
        <v>129</v>
      </c>
      <c r="G32" s="116">
        <v>4</v>
      </c>
      <c r="H32" s="116">
        <v>4</v>
      </c>
      <c r="I32" s="28"/>
      <c r="J32" s="5">
        <v>18</v>
      </c>
      <c r="K32" s="116">
        <v>100</v>
      </c>
      <c r="L32" s="218">
        <v>0.18</v>
      </c>
      <c r="M32" s="3" t="s">
        <v>59</v>
      </c>
      <c r="N32" s="27" t="s">
        <v>87</v>
      </c>
      <c r="O32" s="27" t="s">
        <v>9</v>
      </c>
      <c r="P32" s="27"/>
    </row>
    <row r="33" spans="1:16" ht="12.75">
      <c r="A33" s="3">
        <v>32</v>
      </c>
      <c r="B33" s="114" t="s">
        <v>405</v>
      </c>
      <c r="C33" s="114" t="s">
        <v>191</v>
      </c>
      <c r="D33" s="114" t="s">
        <v>144</v>
      </c>
      <c r="E33" s="213" t="s">
        <v>356</v>
      </c>
      <c r="F33" s="3" t="s">
        <v>129</v>
      </c>
      <c r="G33" s="116">
        <v>4</v>
      </c>
      <c r="H33" s="116">
        <v>4</v>
      </c>
      <c r="I33" s="28"/>
      <c r="J33" s="5">
        <v>17</v>
      </c>
      <c r="K33" s="116">
        <v>100</v>
      </c>
      <c r="L33" s="218">
        <v>0.17</v>
      </c>
      <c r="M33" s="3" t="s">
        <v>59</v>
      </c>
      <c r="N33" s="27" t="s">
        <v>87</v>
      </c>
      <c r="O33" s="27" t="s">
        <v>9</v>
      </c>
      <c r="P33" s="27"/>
    </row>
    <row r="34" spans="1:16" ht="12.75">
      <c r="A34" s="27">
        <v>33</v>
      </c>
      <c r="B34" s="27" t="s">
        <v>406</v>
      </c>
      <c r="C34" s="114" t="s">
        <v>214</v>
      </c>
      <c r="D34" s="114" t="s">
        <v>144</v>
      </c>
      <c r="E34" s="213" t="s">
        <v>356</v>
      </c>
      <c r="F34" s="3" t="s">
        <v>129</v>
      </c>
      <c r="G34" s="116">
        <v>4</v>
      </c>
      <c r="H34" s="116">
        <v>4</v>
      </c>
      <c r="I34" s="28"/>
      <c r="J34" s="5">
        <v>17</v>
      </c>
      <c r="K34" s="116">
        <v>100</v>
      </c>
      <c r="L34" s="218">
        <v>0.17</v>
      </c>
      <c r="M34" s="3" t="s">
        <v>59</v>
      </c>
      <c r="N34" s="27" t="s">
        <v>87</v>
      </c>
      <c r="O34" s="27" t="s">
        <v>9</v>
      </c>
      <c r="P34" s="27"/>
    </row>
    <row r="35" spans="1:16" ht="12.75">
      <c r="A35" s="27">
        <v>34</v>
      </c>
      <c r="B35" s="27" t="s">
        <v>407</v>
      </c>
      <c r="C35" s="114" t="s">
        <v>280</v>
      </c>
      <c r="D35" s="114" t="s">
        <v>408</v>
      </c>
      <c r="E35" s="213" t="s">
        <v>297</v>
      </c>
      <c r="F35" s="3" t="s">
        <v>129</v>
      </c>
      <c r="G35" s="116">
        <v>4</v>
      </c>
      <c r="H35" s="116">
        <v>4</v>
      </c>
      <c r="I35" s="28"/>
      <c r="J35" s="5">
        <v>15</v>
      </c>
      <c r="K35" s="116">
        <v>100</v>
      </c>
      <c r="L35" s="218">
        <v>0.15</v>
      </c>
      <c r="M35" s="3" t="s">
        <v>59</v>
      </c>
      <c r="N35" s="27" t="s">
        <v>87</v>
      </c>
      <c r="O35" s="27" t="s">
        <v>9</v>
      </c>
      <c r="P35" s="27"/>
    </row>
    <row r="36" spans="1:16" ht="12.75">
      <c r="A36" s="27">
        <v>35</v>
      </c>
      <c r="B36" s="27" t="s">
        <v>409</v>
      </c>
      <c r="C36" s="114" t="s">
        <v>256</v>
      </c>
      <c r="D36" s="114" t="s">
        <v>240</v>
      </c>
      <c r="E36" s="213" t="s">
        <v>297</v>
      </c>
      <c r="F36" s="3" t="s">
        <v>129</v>
      </c>
      <c r="G36" s="116">
        <v>4</v>
      </c>
      <c r="H36" s="116">
        <v>4</v>
      </c>
      <c r="I36" s="28"/>
      <c r="J36" s="5">
        <v>13.5</v>
      </c>
      <c r="K36" s="116">
        <v>100</v>
      </c>
      <c r="L36" s="218">
        <v>0.135</v>
      </c>
      <c r="M36" s="3" t="s">
        <v>59</v>
      </c>
      <c r="N36" s="27" t="s">
        <v>87</v>
      </c>
      <c r="O36" s="27" t="s">
        <v>9</v>
      </c>
      <c r="P36" s="27"/>
    </row>
    <row r="37" spans="1:16" ht="12.75">
      <c r="A37" s="27">
        <v>36</v>
      </c>
      <c r="B37" s="27" t="s">
        <v>410</v>
      </c>
      <c r="C37" s="114" t="s">
        <v>399</v>
      </c>
      <c r="D37" s="114" t="s">
        <v>133</v>
      </c>
      <c r="E37" s="213" t="s">
        <v>297</v>
      </c>
      <c r="F37" s="3" t="s">
        <v>129</v>
      </c>
      <c r="G37" s="116">
        <v>4</v>
      </c>
      <c r="H37" s="116">
        <v>4</v>
      </c>
      <c r="I37" s="28"/>
      <c r="J37" s="5">
        <v>13</v>
      </c>
      <c r="K37" s="116">
        <v>100</v>
      </c>
      <c r="L37" s="218">
        <v>0.13</v>
      </c>
      <c r="M37" s="3" t="s">
        <v>59</v>
      </c>
      <c r="N37" s="27" t="s">
        <v>87</v>
      </c>
      <c r="O37" s="27" t="s">
        <v>9</v>
      </c>
      <c r="P37" s="27"/>
    </row>
    <row r="38" spans="1:16" ht="12.75">
      <c r="A38" s="27">
        <v>37</v>
      </c>
      <c r="B38" s="27" t="s">
        <v>411</v>
      </c>
      <c r="C38" s="114" t="s">
        <v>318</v>
      </c>
      <c r="D38" s="114" t="s">
        <v>265</v>
      </c>
      <c r="E38" s="213" t="s">
        <v>297</v>
      </c>
      <c r="F38" s="3" t="s">
        <v>129</v>
      </c>
      <c r="G38" s="116">
        <v>4</v>
      </c>
      <c r="H38" s="116">
        <v>4</v>
      </c>
      <c r="I38" s="28"/>
      <c r="J38" s="5">
        <v>13</v>
      </c>
      <c r="K38" s="116">
        <v>100</v>
      </c>
      <c r="L38" s="218">
        <v>0.13</v>
      </c>
      <c r="M38" s="3" t="s">
        <v>59</v>
      </c>
      <c r="N38" s="27" t="s">
        <v>87</v>
      </c>
      <c r="O38" s="27" t="s">
        <v>9</v>
      </c>
      <c r="P38" s="27"/>
    </row>
    <row r="39" spans="1:16" ht="12.75">
      <c r="A39" s="27">
        <v>38</v>
      </c>
      <c r="B39" s="27" t="s">
        <v>412</v>
      </c>
      <c r="C39" s="114" t="s">
        <v>413</v>
      </c>
      <c r="D39" s="114" t="s">
        <v>240</v>
      </c>
      <c r="E39" s="213" t="s">
        <v>297</v>
      </c>
      <c r="F39" s="3" t="s">
        <v>129</v>
      </c>
      <c r="G39" s="116">
        <v>4</v>
      </c>
      <c r="H39" s="116">
        <v>4</v>
      </c>
      <c r="I39" s="28"/>
      <c r="J39" s="5">
        <v>12.5</v>
      </c>
      <c r="K39" s="116">
        <v>100</v>
      </c>
      <c r="L39" s="218">
        <v>0.125</v>
      </c>
      <c r="M39" s="3" t="s">
        <v>59</v>
      </c>
      <c r="N39" s="27" t="s">
        <v>87</v>
      </c>
      <c r="O39" s="27" t="s">
        <v>9</v>
      </c>
      <c r="P39" s="27"/>
    </row>
    <row r="40" spans="1:16" ht="12.75">
      <c r="A40" s="27">
        <v>39</v>
      </c>
      <c r="B40" s="27" t="s">
        <v>414</v>
      </c>
      <c r="C40" s="114" t="s">
        <v>149</v>
      </c>
      <c r="D40" s="114" t="s">
        <v>265</v>
      </c>
      <c r="E40" s="213" t="s">
        <v>297</v>
      </c>
      <c r="F40" s="3" t="s">
        <v>129</v>
      </c>
      <c r="G40" s="116">
        <v>4</v>
      </c>
      <c r="H40" s="116">
        <v>4</v>
      </c>
      <c r="I40" s="28"/>
      <c r="J40" s="5">
        <v>12</v>
      </c>
      <c r="K40" s="116">
        <v>100</v>
      </c>
      <c r="L40" s="218">
        <v>0.12</v>
      </c>
      <c r="M40" s="3" t="s">
        <v>59</v>
      </c>
      <c r="N40" s="27" t="s">
        <v>87</v>
      </c>
      <c r="O40" s="27" t="s">
        <v>9</v>
      </c>
      <c r="P40" s="27"/>
    </row>
    <row r="41" spans="1:16" ht="12.75">
      <c r="A41" s="27">
        <v>40</v>
      </c>
      <c r="B41" s="27" t="s">
        <v>415</v>
      </c>
      <c r="C41" s="114" t="s">
        <v>327</v>
      </c>
      <c r="D41" s="114" t="s">
        <v>161</v>
      </c>
      <c r="E41" s="213" t="s">
        <v>297</v>
      </c>
      <c r="F41" s="3" t="s">
        <v>129</v>
      </c>
      <c r="G41" s="116">
        <v>4</v>
      </c>
      <c r="H41" s="116">
        <v>4</v>
      </c>
      <c r="I41" s="28"/>
      <c r="J41" s="5">
        <v>11</v>
      </c>
      <c r="K41" s="116">
        <v>100</v>
      </c>
      <c r="L41" s="218">
        <v>0.11</v>
      </c>
      <c r="M41" s="3" t="s">
        <v>59</v>
      </c>
      <c r="N41" s="27" t="s">
        <v>87</v>
      </c>
      <c r="O41" s="27" t="s">
        <v>9</v>
      </c>
      <c r="P41" s="27"/>
    </row>
    <row r="42" spans="1:16" ht="12.75">
      <c r="A42" s="27">
        <v>41</v>
      </c>
      <c r="B42" s="27" t="s">
        <v>416</v>
      </c>
      <c r="C42" s="114" t="s">
        <v>160</v>
      </c>
      <c r="D42" s="114" t="s">
        <v>155</v>
      </c>
      <c r="E42" s="213" t="s">
        <v>297</v>
      </c>
      <c r="F42" s="3" t="s">
        <v>129</v>
      </c>
      <c r="G42" s="116">
        <v>4</v>
      </c>
      <c r="H42" s="116">
        <v>4</v>
      </c>
      <c r="I42" s="28"/>
      <c r="J42" s="5">
        <v>9.5</v>
      </c>
      <c r="K42" s="116">
        <v>100</v>
      </c>
      <c r="L42" s="218">
        <v>0.095</v>
      </c>
      <c r="M42" s="3" t="s">
        <v>59</v>
      </c>
      <c r="N42" s="27" t="s">
        <v>87</v>
      </c>
      <c r="O42" s="27" t="s">
        <v>9</v>
      </c>
      <c r="P42" s="27"/>
    </row>
    <row r="43" spans="1:16" ht="12.75">
      <c r="A43" s="27">
        <v>42</v>
      </c>
      <c r="B43" s="27" t="s">
        <v>417</v>
      </c>
      <c r="C43" s="114" t="s">
        <v>418</v>
      </c>
      <c r="D43" s="114" t="s">
        <v>323</v>
      </c>
      <c r="E43" s="213" t="s">
        <v>356</v>
      </c>
      <c r="F43" s="3" t="s">
        <v>129</v>
      </c>
      <c r="G43" s="116">
        <v>4</v>
      </c>
      <c r="H43" s="116">
        <v>4</v>
      </c>
      <c r="I43" s="28"/>
      <c r="J43" s="5">
        <v>6.5</v>
      </c>
      <c r="K43" s="116">
        <v>100</v>
      </c>
      <c r="L43" s="218">
        <v>0.065</v>
      </c>
      <c r="M43" s="3" t="s">
        <v>59</v>
      </c>
      <c r="N43" s="27" t="s">
        <v>87</v>
      </c>
      <c r="O43" s="27" t="s">
        <v>9</v>
      </c>
      <c r="P43" s="27"/>
    </row>
    <row r="44" spans="1:16" ht="12.75">
      <c r="A44" s="27">
        <v>43</v>
      </c>
      <c r="B44" s="114" t="s">
        <v>419</v>
      </c>
      <c r="C44" s="114" t="s">
        <v>420</v>
      </c>
      <c r="D44" s="114" t="s">
        <v>136</v>
      </c>
      <c r="E44" s="213" t="s">
        <v>114</v>
      </c>
      <c r="F44" s="3" t="s">
        <v>421</v>
      </c>
      <c r="G44" s="116">
        <v>5</v>
      </c>
      <c r="H44" s="212">
        <v>5</v>
      </c>
      <c r="I44" s="5"/>
      <c r="J44" s="221">
        <v>34.5</v>
      </c>
      <c r="K44" s="116">
        <v>100</v>
      </c>
      <c r="L44" s="4">
        <f aca="true" t="shared" si="0" ref="L44:L63">J44/K44</f>
        <v>0.345</v>
      </c>
      <c r="M44" s="3" t="s">
        <v>51</v>
      </c>
      <c r="N44" s="27" t="s">
        <v>87</v>
      </c>
      <c r="O44" s="27" t="s">
        <v>9</v>
      </c>
      <c r="P44" s="27"/>
    </row>
    <row r="45" spans="1:16" ht="12.75">
      <c r="A45" s="27">
        <v>44</v>
      </c>
      <c r="B45" s="114" t="s">
        <v>422</v>
      </c>
      <c r="C45" s="114" t="s">
        <v>214</v>
      </c>
      <c r="D45" s="114" t="s">
        <v>144</v>
      </c>
      <c r="E45" s="213" t="s">
        <v>114</v>
      </c>
      <c r="F45" s="3" t="s">
        <v>421</v>
      </c>
      <c r="G45" s="116">
        <v>5</v>
      </c>
      <c r="H45" s="212">
        <v>5</v>
      </c>
      <c r="I45" s="5"/>
      <c r="J45" s="221">
        <v>30</v>
      </c>
      <c r="K45" s="116">
        <v>100</v>
      </c>
      <c r="L45" s="4">
        <f t="shared" si="0"/>
        <v>0.3</v>
      </c>
      <c r="M45" s="3" t="s">
        <v>51</v>
      </c>
      <c r="N45" s="27" t="s">
        <v>87</v>
      </c>
      <c r="O45" s="27" t="s">
        <v>9</v>
      </c>
      <c r="P45" s="27"/>
    </row>
    <row r="46" spans="1:16" ht="12.75">
      <c r="A46" s="27">
        <v>45</v>
      </c>
      <c r="B46" s="114" t="s">
        <v>423</v>
      </c>
      <c r="C46" s="114" t="s">
        <v>393</v>
      </c>
      <c r="D46" s="114" t="s">
        <v>251</v>
      </c>
      <c r="E46" s="213" t="s">
        <v>113</v>
      </c>
      <c r="F46" s="3" t="s">
        <v>421</v>
      </c>
      <c r="G46" s="116">
        <v>5</v>
      </c>
      <c r="H46" s="212">
        <v>5</v>
      </c>
      <c r="I46" s="5"/>
      <c r="J46" s="221">
        <v>26</v>
      </c>
      <c r="K46" s="116">
        <v>100</v>
      </c>
      <c r="L46" s="4">
        <f t="shared" si="0"/>
        <v>0.26</v>
      </c>
      <c r="M46" s="3" t="s">
        <v>51</v>
      </c>
      <c r="N46" s="27" t="s">
        <v>87</v>
      </c>
      <c r="O46" s="27" t="s">
        <v>9</v>
      </c>
      <c r="P46" s="27"/>
    </row>
    <row r="47" spans="1:16" ht="12.75">
      <c r="A47" s="27">
        <v>46</v>
      </c>
      <c r="B47" s="114" t="s">
        <v>424</v>
      </c>
      <c r="C47" s="119" t="s">
        <v>200</v>
      </c>
      <c r="D47" s="119" t="s">
        <v>425</v>
      </c>
      <c r="E47" s="213" t="s">
        <v>113</v>
      </c>
      <c r="F47" s="3" t="s">
        <v>421</v>
      </c>
      <c r="G47" s="116">
        <v>5</v>
      </c>
      <c r="H47" s="212">
        <v>5</v>
      </c>
      <c r="I47" s="5"/>
      <c r="J47" s="221">
        <v>26</v>
      </c>
      <c r="K47" s="116">
        <v>100</v>
      </c>
      <c r="L47" s="4">
        <f t="shared" si="0"/>
        <v>0.26</v>
      </c>
      <c r="M47" s="3" t="s">
        <v>59</v>
      </c>
      <c r="N47" s="27" t="s">
        <v>87</v>
      </c>
      <c r="O47" s="27" t="s">
        <v>9</v>
      </c>
      <c r="P47" s="27"/>
    </row>
    <row r="48" spans="1:16" ht="12.75">
      <c r="A48" s="27">
        <v>47</v>
      </c>
      <c r="B48" s="114" t="s">
        <v>426</v>
      </c>
      <c r="C48" s="114" t="s">
        <v>165</v>
      </c>
      <c r="D48" s="114" t="s">
        <v>186</v>
      </c>
      <c r="E48" s="213" t="s">
        <v>114</v>
      </c>
      <c r="F48" s="3" t="s">
        <v>421</v>
      </c>
      <c r="G48" s="116">
        <v>5</v>
      </c>
      <c r="H48" s="212">
        <v>5</v>
      </c>
      <c r="I48" s="5"/>
      <c r="J48" s="221">
        <v>21</v>
      </c>
      <c r="K48" s="116">
        <v>100</v>
      </c>
      <c r="L48" s="4">
        <f t="shared" si="0"/>
        <v>0.21</v>
      </c>
      <c r="M48" s="3" t="s">
        <v>59</v>
      </c>
      <c r="N48" s="27" t="s">
        <v>87</v>
      </c>
      <c r="O48" s="27" t="s">
        <v>9</v>
      </c>
      <c r="P48" s="27"/>
    </row>
    <row r="49" spans="1:16" ht="12.75">
      <c r="A49" s="27">
        <v>48</v>
      </c>
      <c r="B49" s="114" t="s">
        <v>427</v>
      </c>
      <c r="C49" s="114" t="s">
        <v>428</v>
      </c>
      <c r="D49" s="114" t="s">
        <v>182</v>
      </c>
      <c r="E49" s="213" t="s">
        <v>114</v>
      </c>
      <c r="F49" s="3" t="s">
        <v>421</v>
      </c>
      <c r="G49" s="116">
        <v>5</v>
      </c>
      <c r="H49" s="212">
        <v>5</v>
      </c>
      <c r="I49" s="5"/>
      <c r="J49" s="221">
        <v>19</v>
      </c>
      <c r="K49" s="116">
        <v>100</v>
      </c>
      <c r="L49" s="4">
        <f t="shared" si="0"/>
        <v>0.19</v>
      </c>
      <c r="M49" s="3" t="s">
        <v>59</v>
      </c>
      <c r="N49" s="27" t="s">
        <v>87</v>
      </c>
      <c r="O49" s="27" t="s">
        <v>9</v>
      </c>
      <c r="P49" s="27"/>
    </row>
    <row r="50" spans="1:16" ht="12.75">
      <c r="A50" s="27">
        <v>49</v>
      </c>
      <c r="B50" s="114" t="s">
        <v>429</v>
      </c>
      <c r="C50" s="114" t="s">
        <v>205</v>
      </c>
      <c r="D50" s="114" t="s">
        <v>136</v>
      </c>
      <c r="E50" s="213" t="s">
        <v>114</v>
      </c>
      <c r="F50" s="3" t="s">
        <v>421</v>
      </c>
      <c r="G50" s="116">
        <v>5</v>
      </c>
      <c r="H50" s="212">
        <v>5</v>
      </c>
      <c r="I50" s="5"/>
      <c r="J50" s="221">
        <v>18</v>
      </c>
      <c r="K50" s="116">
        <v>100</v>
      </c>
      <c r="L50" s="4">
        <f t="shared" si="0"/>
        <v>0.18</v>
      </c>
      <c r="M50" s="3" t="s">
        <v>59</v>
      </c>
      <c r="N50" s="27" t="s">
        <v>87</v>
      </c>
      <c r="O50" s="27" t="s">
        <v>9</v>
      </c>
      <c r="P50" s="27"/>
    </row>
    <row r="51" spans="1:16" ht="12.75">
      <c r="A51" s="27">
        <v>50</v>
      </c>
      <c r="B51" s="119" t="s">
        <v>380</v>
      </c>
      <c r="C51" s="119" t="s">
        <v>141</v>
      </c>
      <c r="D51" s="119" t="s">
        <v>215</v>
      </c>
      <c r="E51" s="213" t="s">
        <v>114</v>
      </c>
      <c r="F51" s="3" t="s">
        <v>421</v>
      </c>
      <c r="G51" s="116">
        <v>5</v>
      </c>
      <c r="H51" s="212">
        <v>5</v>
      </c>
      <c r="I51" s="5"/>
      <c r="J51" s="221">
        <v>8</v>
      </c>
      <c r="K51" s="116">
        <v>100</v>
      </c>
      <c r="L51" s="4">
        <f t="shared" si="0"/>
        <v>0.08</v>
      </c>
      <c r="M51" s="3" t="s">
        <v>59</v>
      </c>
      <c r="N51" s="27" t="s">
        <v>87</v>
      </c>
      <c r="O51" s="27" t="s">
        <v>9</v>
      </c>
      <c r="P51" s="27"/>
    </row>
    <row r="52" spans="1:16" ht="12.75">
      <c r="A52" s="27">
        <v>51</v>
      </c>
      <c r="B52" s="114" t="s">
        <v>258</v>
      </c>
      <c r="C52" s="114" t="s">
        <v>430</v>
      </c>
      <c r="D52" s="114" t="s">
        <v>175</v>
      </c>
      <c r="E52" s="213" t="s">
        <v>114</v>
      </c>
      <c r="F52" s="3" t="s">
        <v>421</v>
      </c>
      <c r="G52" s="116">
        <v>5</v>
      </c>
      <c r="H52" s="212">
        <v>5</v>
      </c>
      <c r="I52" s="5"/>
      <c r="J52" s="221">
        <v>7.5</v>
      </c>
      <c r="K52" s="116">
        <v>100</v>
      </c>
      <c r="L52" s="4">
        <f t="shared" si="0"/>
        <v>0.075</v>
      </c>
      <c r="M52" s="3" t="s">
        <v>59</v>
      </c>
      <c r="N52" s="27" t="s">
        <v>87</v>
      </c>
      <c r="O52" s="27" t="s">
        <v>9</v>
      </c>
      <c r="P52" s="27"/>
    </row>
    <row r="53" spans="1:16" ht="12.75">
      <c r="A53" s="27">
        <v>52</v>
      </c>
      <c r="B53" s="119" t="s">
        <v>431</v>
      </c>
      <c r="C53" s="119" t="s">
        <v>432</v>
      </c>
      <c r="D53" s="119" t="s">
        <v>433</v>
      </c>
      <c r="E53" s="213" t="s">
        <v>114</v>
      </c>
      <c r="F53" s="3" t="s">
        <v>421</v>
      </c>
      <c r="G53" s="116">
        <v>5</v>
      </c>
      <c r="H53" s="212">
        <v>5</v>
      </c>
      <c r="I53" s="5"/>
      <c r="J53" s="221">
        <v>7</v>
      </c>
      <c r="K53" s="116">
        <v>100</v>
      </c>
      <c r="L53" s="4">
        <f t="shared" si="0"/>
        <v>0.07</v>
      </c>
      <c r="M53" s="3" t="s">
        <v>59</v>
      </c>
      <c r="N53" s="27" t="s">
        <v>87</v>
      </c>
      <c r="O53" s="27" t="s">
        <v>9</v>
      </c>
      <c r="P53" s="27"/>
    </row>
    <row r="54" spans="1:16" ht="12.75">
      <c r="A54" s="27">
        <v>53</v>
      </c>
      <c r="B54" s="114" t="s">
        <v>434</v>
      </c>
      <c r="C54" s="114" t="s">
        <v>160</v>
      </c>
      <c r="D54" s="114" t="s">
        <v>155</v>
      </c>
      <c r="E54" s="213" t="s">
        <v>113</v>
      </c>
      <c r="F54" s="3" t="s">
        <v>421</v>
      </c>
      <c r="G54" s="116">
        <v>5</v>
      </c>
      <c r="H54" s="212">
        <v>5</v>
      </c>
      <c r="I54" s="5"/>
      <c r="J54" s="221">
        <v>6</v>
      </c>
      <c r="K54" s="116">
        <v>100</v>
      </c>
      <c r="L54" s="4">
        <f t="shared" si="0"/>
        <v>0.06</v>
      </c>
      <c r="M54" s="3" t="s">
        <v>59</v>
      </c>
      <c r="N54" s="27" t="s">
        <v>87</v>
      </c>
      <c r="O54" s="27" t="s">
        <v>9</v>
      </c>
      <c r="P54" s="27"/>
    </row>
    <row r="55" spans="1:16" ht="12.75">
      <c r="A55" s="27">
        <v>54</v>
      </c>
      <c r="B55" s="114" t="s">
        <v>435</v>
      </c>
      <c r="C55" s="114" t="s">
        <v>132</v>
      </c>
      <c r="D55" s="114" t="s">
        <v>436</v>
      </c>
      <c r="E55" s="213" t="s">
        <v>113</v>
      </c>
      <c r="F55" s="3" t="s">
        <v>421</v>
      </c>
      <c r="G55" s="116">
        <v>6</v>
      </c>
      <c r="H55" s="116">
        <v>6</v>
      </c>
      <c r="I55" s="5"/>
      <c r="J55" s="221">
        <v>43</v>
      </c>
      <c r="K55" s="116">
        <v>100</v>
      </c>
      <c r="L55" s="4">
        <f t="shared" si="0"/>
        <v>0.43</v>
      </c>
      <c r="M55" s="3" t="s">
        <v>51</v>
      </c>
      <c r="N55" s="27" t="s">
        <v>87</v>
      </c>
      <c r="O55" s="27" t="s">
        <v>9</v>
      </c>
      <c r="P55" s="27"/>
    </row>
    <row r="56" spans="1:16" ht="12.75">
      <c r="A56" s="27">
        <v>55</v>
      </c>
      <c r="B56" s="114" t="s">
        <v>437</v>
      </c>
      <c r="C56" s="114" t="s">
        <v>428</v>
      </c>
      <c r="D56" s="114" t="s">
        <v>136</v>
      </c>
      <c r="E56" s="213" t="s">
        <v>114</v>
      </c>
      <c r="F56" s="3" t="s">
        <v>421</v>
      </c>
      <c r="G56" s="116">
        <v>6</v>
      </c>
      <c r="H56" s="116">
        <v>6</v>
      </c>
      <c r="I56" s="5"/>
      <c r="J56" s="221">
        <v>33</v>
      </c>
      <c r="K56" s="116">
        <v>100</v>
      </c>
      <c r="L56" s="4">
        <f t="shared" si="0"/>
        <v>0.33</v>
      </c>
      <c r="M56" s="3" t="s">
        <v>59</v>
      </c>
      <c r="N56" s="27" t="s">
        <v>87</v>
      </c>
      <c r="O56" s="27" t="s">
        <v>9</v>
      </c>
      <c r="P56" s="27"/>
    </row>
    <row r="57" spans="1:16" ht="12.75">
      <c r="A57" s="27">
        <v>56</v>
      </c>
      <c r="B57" s="114" t="s">
        <v>438</v>
      </c>
      <c r="C57" s="114" t="s">
        <v>428</v>
      </c>
      <c r="D57" s="114" t="s">
        <v>224</v>
      </c>
      <c r="E57" s="213" t="s">
        <v>114</v>
      </c>
      <c r="F57" s="3" t="s">
        <v>421</v>
      </c>
      <c r="G57" s="116">
        <v>6</v>
      </c>
      <c r="H57" s="116">
        <v>6</v>
      </c>
      <c r="I57" s="5"/>
      <c r="J57" s="221">
        <v>30</v>
      </c>
      <c r="K57" s="116">
        <v>100</v>
      </c>
      <c r="L57" s="4">
        <f t="shared" si="0"/>
        <v>0.3</v>
      </c>
      <c r="M57" s="3" t="s">
        <v>59</v>
      </c>
      <c r="N57" s="27" t="s">
        <v>87</v>
      </c>
      <c r="O57" s="27" t="s">
        <v>9</v>
      </c>
      <c r="P57" s="27"/>
    </row>
    <row r="58" spans="1:16" ht="12.75">
      <c r="A58" s="27">
        <v>57</v>
      </c>
      <c r="B58" s="114" t="s">
        <v>439</v>
      </c>
      <c r="C58" s="114" t="s">
        <v>369</v>
      </c>
      <c r="D58" s="114" t="s">
        <v>238</v>
      </c>
      <c r="E58" s="213" t="s">
        <v>114</v>
      </c>
      <c r="F58" s="3" t="s">
        <v>421</v>
      </c>
      <c r="G58" s="116">
        <v>6</v>
      </c>
      <c r="H58" s="116">
        <v>6</v>
      </c>
      <c r="I58" s="5"/>
      <c r="J58" s="221">
        <v>25</v>
      </c>
      <c r="K58" s="116">
        <v>100</v>
      </c>
      <c r="L58" s="4">
        <f t="shared" si="0"/>
        <v>0.25</v>
      </c>
      <c r="M58" s="3" t="s">
        <v>59</v>
      </c>
      <c r="N58" s="27" t="s">
        <v>87</v>
      </c>
      <c r="O58" s="27" t="s">
        <v>9</v>
      </c>
      <c r="P58" s="27"/>
    </row>
    <row r="59" spans="1:16" ht="12.75">
      <c r="A59" s="27">
        <v>58</v>
      </c>
      <c r="B59" s="114" t="s">
        <v>440</v>
      </c>
      <c r="C59" s="114" t="s">
        <v>223</v>
      </c>
      <c r="D59" s="114" t="s">
        <v>175</v>
      </c>
      <c r="E59" s="213" t="s">
        <v>114</v>
      </c>
      <c r="F59" s="3" t="s">
        <v>421</v>
      </c>
      <c r="G59" s="116">
        <v>6</v>
      </c>
      <c r="H59" s="116">
        <v>6</v>
      </c>
      <c r="I59" s="5"/>
      <c r="J59" s="221">
        <v>24</v>
      </c>
      <c r="K59" s="116">
        <v>100</v>
      </c>
      <c r="L59" s="4">
        <f t="shared" si="0"/>
        <v>0.24</v>
      </c>
      <c r="M59" s="3" t="s">
        <v>59</v>
      </c>
      <c r="N59" s="27" t="s">
        <v>87</v>
      </c>
      <c r="O59" s="27" t="s">
        <v>9</v>
      </c>
      <c r="P59" s="27"/>
    </row>
    <row r="60" spans="1:16" ht="12.75">
      <c r="A60" s="27">
        <v>59</v>
      </c>
      <c r="B60" s="114" t="s">
        <v>441</v>
      </c>
      <c r="C60" s="114" t="s">
        <v>442</v>
      </c>
      <c r="D60" s="114" t="s">
        <v>144</v>
      </c>
      <c r="E60" s="213" t="s">
        <v>114</v>
      </c>
      <c r="F60" s="3" t="s">
        <v>421</v>
      </c>
      <c r="G60" s="116">
        <v>6</v>
      </c>
      <c r="H60" s="116">
        <v>6</v>
      </c>
      <c r="I60" s="5"/>
      <c r="J60" s="221">
        <v>17</v>
      </c>
      <c r="K60" s="116">
        <v>100</v>
      </c>
      <c r="L60" s="4">
        <f t="shared" si="0"/>
        <v>0.17</v>
      </c>
      <c r="M60" s="3" t="s">
        <v>59</v>
      </c>
      <c r="N60" s="27" t="s">
        <v>87</v>
      </c>
      <c r="O60" s="27" t="s">
        <v>9</v>
      </c>
      <c r="P60" s="27"/>
    </row>
    <row r="61" spans="1:16" ht="12.75">
      <c r="A61" s="27">
        <v>60</v>
      </c>
      <c r="B61" s="114" t="s">
        <v>443</v>
      </c>
      <c r="C61" s="114" t="s">
        <v>444</v>
      </c>
      <c r="D61" s="114" t="s">
        <v>445</v>
      </c>
      <c r="E61" s="213" t="s">
        <v>113</v>
      </c>
      <c r="F61" s="3" t="s">
        <v>421</v>
      </c>
      <c r="G61" s="116">
        <v>6</v>
      </c>
      <c r="H61" s="116">
        <v>6</v>
      </c>
      <c r="I61" s="5"/>
      <c r="J61" s="221">
        <v>17</v>
      </c>
      <c r="K61" s="116">
        <v>100</v>
      </c>
      <c r="L61" s="4">
        <f t="shared" si="0"/>
        <v>0.17</v>
      </c>
      <c r="M61" s="3" t="s">
        <v>59</v>
      </c>
      <c r="N61" s="27" t="s">
        <v>87</v>
      </c>
      <c r="O61" s="27" t="s">
        <v>9</v>
      </c>
      <c r="P61" s="27"/>
    </row>
    <row r="62" spans="1:16" ht="12.75">
      <c r="A62" s="27">
        <v>61</v>
      </c>
      <c r="B62" s="114" t="s">
        <v>446</v>
      </c>
      <c r="C62" s="114" t="s">
        <v>447</v>
      </c>
      <c r="D62" s="114" t="s">
        <v>448</v>
      </c>
      <c r="E62" s="213" t="s">
        <v>114</v>
      </c>
      <c r="F62" s="3" t="s">
        <v>421</v>
      </c>
      <c r="G62" s="116">
        <v>6</v>
      </c>
      <c r="H62" s="116">
        <v>6</v>
      </c>
      <c r="I62" s="5"/>
      <c r="J62" s="221">
        <v>10</v>
      </c>
      <c r="K62" s="116">
        <v>100</v>
      </c>
      <c r="L62" s="4">
        <f t="shared" si="0"/>
        <v>0.1</v>
      </c>
      <c r="M62" s="3" t="s">
        <v>59</v>
      </c>
      <c r="N62" s="27" t="s">
        <v>87</v>
      </c>
      <c r="O62" s="27" t="s">
        <v>9</v>
      </c>
      <c r="P62" s="27"/>
    </row>
    <row r="63" spans="1:16" ht="12.75">
      <c r="A63" s="27">
        <v>62</v>
      </c>
      <c r="B63" s="114" t="s">
        <v>449</v>
      </c>
      <c r="C63" s="114" t="s">
        <v>450</v>
      </c>
      <c r="D63" s="114" t="s">
        <v>451</v>
      </c>
      <c r="E63" s="213" t="s">
        <v>113</v>
      </c>
      <c r="F63" s="3" t="s">
        <v>421</v>
      </c>
      <c r="G63" s="116">
        <v>6</v>
      </c>
      <c r="H63" s="116">
        <v>6</v>
      </c>
      <c r="I63" s="5"/>
      <c r="J63" s="221">
        <v>5</v>
      </c>
      <c r="K63" s="116">
        <v>100</v>
      </c>
      <c r="L63" s="4">
        <f t="shared" si="0"/>
        <v>0.05</v>
      </c>
      <c r="M63" s="3" t="s">
        <v>59</v>
      </c>
      <c r="N63" s="27" t="s">
        <v>87</v>
      </c>
      <c r="O63" s="27" t="s">
        <v>9</v>
      </c>
      <c r="P63" s="27"/>
    </row>
    <row r="64" spans="1:16" ht="12.75">
      <c r="A64" s="27">
        <v>63</v>
      </c>
      <c r="B64" s="27" t="s">
        <v>452</v>
      </c>
      <c r="C64" s="27" t="s">
        <v>191</v>
      </c>
      <c r="D64" s="27" t="s">
        <v>192</v>
      </c>
      <c r="E64" s="213" t="s">
        <v>114</v>
      </c>
      <c r="F64" s="3" t="s">
        <v>421</v>
      </c>
      <c r="G64" s="212">
        <v>7</v>
      </c>
      <c r="H64" s="116">
        <v>7</v>
      </c>
      <c r="I64" s="5"/>
      <c r="J64" s="221">
        <v>42</v>
      </c>
      <c r="K64" s="116">
        <v>100</v>
      </c>
      <c r="L64" s="4">
        <f aca="true" t="shared" si="1" ref="L64:L81">J64/K64</f>
        <v>0.42</v>
      </c>
      <c r="M64" s="3" t="s">
        <v>51</v>
      </c>
      <c r="N64" s="27" t="s">
        <v>87</v>
      </c>
      <c r="O64" s="27" t="s">
        <v>9</v>
      </c>
      <c r="P64" s="27"/>
    </row>
    <row r="65" spans="1:16" ht="12.75">
      <c r="A65" s="27">
        <v>64</v>
      </c>
      <c r="B65" s="27" t="s">
        <v>453</v>
      </c>
      <c r="C65" s="27" t="s">
        <v>413</v>
      </c>
      <c r="D65" s="27" t="s">
        <v>176</v>
      </c>
      <c r="E65" s="213" t="s">
        <v>113</v>
      </c>
      <c r="F65" s="3" t="s">
        <v>421</v>
      </c>
      <c r="G65" s="212">
        <v>7</v>
      </c>
      <c r="H65" s="116">
        <v>7</v>
      </c>
      <c r="I65" s="5"/>
      <c r="J65" s="221">
        <v>35</v>
      </c>
      <c r="K65" s="116">
        <v>100</v>
      </c>
      <c r="L65" s="4">
        <f t="shared" si="1"/>
        <v>0.35</v>
      </c>
      <c r="M65" s="3" t="s">
        <v>51</v>
      </c>
      <c r="N65" s="27" t="s">
        <v>87</v>
      </c>
      <c r="O65" s="27" t="s">
        <v>9</v>
      </c>
      <c r="P65" s="27"/>
    </row>
    <row r="66" spans="1:16" ht="12.75">
      <c r="A66" s="27">
        <v>65</v>
      </c>
      <c r="B66" s="27" t="s">
        <v>454</v>
      </c>
      <c r="C66" s="27" t="s">
        <v>296</v>
      </c>
      <c r="D66" s="27" t="s">
        <v>224</v>
      </c>
      <c r="E66" s="213" t="s">
        <v>114</v>
      </c>
      <c r="F66" s="3" t="s">
        <v>421</v>
      </c>
      <c r="G66" s="212">
        <v>7</v>
      </c>
      <c r="H66" s="116">
        <v>7</v>
      </c>
      <c r="I66" s="5"/>
      <c r="J66" s="221">
        <v>29</v>
      </c>
      <c r="K66" s="116">
        <v>100</v>
      </c>
      <c r="L66" s="4">
        <f t="shared" si="1"/>
        <v>0.29</v>
      </c>
      <c r="M66" s="3" t="s">
        <v>51</v>
      </c>
      <c r="N66" s="27" t="s">
        <v>87</v>
      </c>
      <c r="O66" s="27" t="s">
        <v>9</v>
      </c>
      <c r="P66" s="27"/>
    </row>
    <row r="67" spans="1:16" ht="12.75">
      <c r="A67" s="27">
        <v>66</v>
      </c>
      <c r="B67" s="27" t="s">
        <v>455</v>
      </c>
      <c r="C67" s="27" t="s">
        <v>294</v>
      </c>
      <c r="D67" s="27" t="s">
        <v>136</v>
      </c>
      <c r="E67" s="213" t="s">
        <v>114</v>
      </c>
      <c r="F67" s="3" t="s">
        <v>421</v>
      </c>
      <c r="G67" s="212">
        <v>7</v>
      </c>
      <c r="H67" s="116">
        <v>7</v>
      </c>
      <c r="I67" s="5"/>
      <c r="J67" s="221">
        <v>26</v>
      </c>
      <c r="K67" s="116">
        <v>100</v>
      </c>
      <c r="L67" s="4">
        <f t="shared" si="1"/>
        <v>0.26</v>
      </c>
      <c r="M67" s="3" t="s">
        <v>51</v>
      </c>
      <c r="N67" s="27" t="s">
        <v>87</v>
      </c>
      <c r="O67" s="27" t="s">
        <v>9</v>
      </c>
      <c r="P67" s="27"/>
    </row>
    <row r="68" spans="1:16" ht="12.75">
      <c r="A68" s="27">
        <v>67</v>
      </c>
      <c r="B68" s="27" t="s">
        <v>456</v>
      </c>
      <c r="C68" s="27" t="s">
        <v>165</v>
      </c>
      <c r="D68" s="27" t="s">
        <v>136</v>
      </c>
      <c r="E68" s="213" t="s">
        <v>114</v>
      </c>
      <c r="F68" s="3" t="s">
        <v>421</v>
      </c>
      <c r="G68" s="212">
        <v>7</v>
      </c>
      <c r="H68" s="116">
        <v>7</v>
      </c>
      <c r="I68" s="5"/>
      <c r="J68" s="221">
        <v>25</v>
      </c>
      <c r="K68" s="116">
        <v>100</v>
      </c>
      <c r="L68" s="4">
        <f t="shared" si="1"/>
        <v>0.25</v>
      </c>
      <c r="M68" s="3" t="s">
        <v>59</v>
      </c>
      <c r="N68" s="27" t="s">
        <v>87</v>
      </c>
      <c r="O68" s="27" t="s">
        <v>9</v>
      </c>
      <c r="P68" s="27"/>
    </row>
    <row r="69" spans="1:16" ht="12.75">
      <c r="A69" s="27">
        <v>68</v>
      </c>
      <c r="B69" s="27" t="s">
        <v>457</v>
      </c>
      <c r="C69" s="27" t="s">
        <v>385</v>
      </c>
      <c r="D69" s="27" t="s">
        <v>136</v>
      </c>
      <c r="E69" s="213" t="s">
        <v>114</v>
      </c>
      <c r="F69" s="3" t="s">
        <v>421</v>
      </c>
      <c r="G69" s="212">
        <v>7</v>
      </c>
      <c r="H69" s="116">
        <v>7</v>
      </c>
      <c r="I69" s="5"/>
      <c r="J69" s="221">
        <v>22</v>
      </c>
      <c r="K69" s="116">
        <v>100</v>
      </c>
      <c r="L69" s="4">
        <f t="shared" si="1"/>
        <v>0.22</v>
      </c>
      <c r="M69" s="3" t="s">
        <v>59</v>
      </c>
      <c r="N69" s="27" t="s">
        <v>87</v>
      </c>
      <c r="O69" s="27" t="s">
        <v>9</v>
      </c>
      <c r="P69" s="27"/>
    </row>
    <row r="70" spans="1:16" ht="12.75">
      <c r="A70" s="27">
        <v>69</v>
      </c>
      <c r="B70" s="27" t="s">
        <v>193</v>
      </c>
      <c r="C70" s="27" t="s">
        <v>194</v>
      </c>
      <c r="D70" s="27" t="s">
        <v>195</v>
      </c>
      <c r="E70" s="213" t="s">
        <v>114</v>
      </c>
      <c r="F70" s="3" t="s">
        <v>421</v>
      </c>
      <c r="G70" s="212">
        <v>7</v>
      </c>
      <c r="H70" s="116">
        <v>7</v>
      </c>
      <c r="I70" s="5"/>
      <c r="J70" s="221">
        <v>15</v>
      </c>
      <c r="K70" s="116">
        <v>100</v>
      </c>
      <c r="L70" s="4">
        <f t="shared" si="1"/>
        <v>0.15</v>
      </c>
      <c r="M70" s="3" t="s">
        <v>59</v>
      </c>
      <c r="N70" s="27" t="s">
        <v>87</v>
      </c>
      <c r="O70" s="27" t="s">
        <v>9</v>
      </c>
      <c r="P70" s="27"/>
    </row>
    <row r="71" spans="1:16" ht="12.75">
      <c r="A71" s="27">
        <v>70</v>
      </c>
      <c r="B71" s="27" t="s">
        <v>198</v>
      </c>
      <c r="C71" s="27" t="s">
        <v>199</v>
      </c>
      <c r="D71" s="27" t="s">
        <v>175</v>
      </c>
      <c r="E71" s="213" t="s">
        <v>114</v>
      </c>
      <c r="F71" s="3" t="s">
        <v>421</v>
      </c>
      <c r="G71" s="212">
        <v>7</v>
      </c>
      <c r="H71" s="116">
        <v>7</v>
      </c>
      <c r="I71" s="5"/>
      <c r="J71" s="221">
        <v>15</v>
      </c>
      <c r="K71" s="116">
        <v>100</v>
      </c>
      <c r="L71" s="4">
        <f t="shared" si="1"/>
        <v>0.15</v>
      </c>
      <c r="M71" s="3" t="s">
        <v>59</v>
      </c>
      <c r="N71" s="27" t="s">
        <v>87</v>
      </c>
      <c r="O71" s="27" t="s">
        <v>9</v>
      </c>
      <c r="P71" s="27"/>
    </row>
    <row r="72" spans="1:16" ht="12.75">
      <c r="A72" s="27">
        <v>71</v>
      </c>
      <c r="B72" s="27" t="s">
        <v>458</v>
      </c>
      <c r="C72" s="27" t="s">
        <v>459</v>
      </c>
      <c r="D72" s="27" t="s">
        <v>460</v>
      </c>
      <c r="E72" s="213" t="s">
        <v>114</v>
      </c>
      <c r="F72" s="3" t="s">
        <v>421</v>
      </c>
      <c r="G72" s="212">
        <v>7</v>
      </c>
      <c r="H72" s="116">
        <v>7</v>
      </c>
      <c r="I72" s="5"/>
      <c r="J72" s="221">
        <v>15</v>
      </c>
      <c r="K72" s="116">
        <v>100</v>
      </c>
      <c r="L72" s="4">
        <f t="shared" si="1"/>
        <v>0.15</v>
      </c>
      <c r="M72" s="3" t="s">
        <v>59</v>
      </c>
      <c r="N72" s="27" t="s">
        <v>87</v>
      </c>
      <c r="O72" s="27" t="s">
        <v>9</v>
      </c>
      <c r="P72" s="27"/>
    </row>
    <row r="73" spans="1:16" ht="12.75">
      <c r="A73" s="27">
        <v>72</v>
      </c>
      <c r="B73" s="27" t="s">
        <v>461</v>
      </c>
      <c r="C73" s="27" t="s">
        <v>135</v>
      </c>
      <c r="D73" s="27" t="s">
        <v>215</v>
      </c>
      <c r="E73" s="213" t="s">
        <v>114</v>
      </c>
      <c r="F73" s="3" t="s">
        <v>421</v>
      </c>
      <c r="G73" s="212">
        <v>7</v>
      </c>
      <c r="H73" s="116">
        <v>7</v>
      </c>
      <c r="I73" s="5"/>
      <c r="J73" s="221">
        <v>14</v>
      </c>
      <c r="K73" s="116">
        <v>100</v>
      </c>
      <c r="L73" s="4">
        <f t="shared" si="1"/>
        <v>0.14</v>
      </c>
      <c r="M73" s="3" t="s">
        <v>59</v>
      </c>
      <c r="N73" s="27" t="s">
        <v>87</v>
      </c>
      <c r="O73" s="27" t="s">
        <v>9</v>
      </c>
      <c r="P73" s="27"/>
    </row>
    <row r="74" spans="1:16" ht="12.75">
      <c r="A74" s="27">
        <v>73</v>
      </c>
      <c r="B74" s="27" t="s">
        <v>462</v>
      </c>
      <c r="C74" s="27" t="s">
        <v>463</v>
      </c>
      <c r="D74" s="27" t="s">
        <v>176</v>
      </c>
      <c r="E74" s="213" t="s">
        <v>113</v>
      </c>
      <c r="F74" s="3" t="s">
        <v>421</v>
      </c>
      <c r="G74" s="212">
        <v>7</v>
      </c>
      <c r="H74" s="116">
        <v>7</v>
      </c>
      <c r="I74" s="5"/>
      <c r="J74" s="221">
        <v>13</v>
      </c>
      <c r="K74" s="116">
        <v>100</v>
      </c>
      <c r="L74" s="4">
        <f t="shared" si="1"/>
        <v>0.13</v>
      </c>
      <c r="M74" s="3" t="s">
        <v>59</v>
      </c>
      <c r="N74" s="27" t="s">
        <v>87</v>
      </c>
      <c r="O74" s="27" t="s">
        <v>9</v>
      </c>
      <c r="P74" s="27"/>
    </row>
    <row r="75" spans="1:16" ht="12.75">
      <c r="A75" s="27">
        <v>74</v>
      </c>
      <c r="B75" s="27" t="s">
        <v>464</v>
      </c>
      <c r="C75" s="27" t="s">
        <v>214</v>
      </c>
      <c r="D75" s="27" t="s">
        <v>314</v>
      </c>
      <c r="E75" s="213" t="s">
        <v>114</v>
      </c>
      <c r="F75" s="3" t="s">
        <v>421</v>
      </c>
      <c r="G75" s="212">
        <v>7</v>
      </c>
      <c r="H75" s="116">
        <v>7</v>
      </c>
      <c r="I75" s="5"/>
      <c r="J75" s="221">
        <v>11</v>
      </c>
      <c r="K75" s="116">
        <v>100</v>
      </c>
      <c r="L75" s="4">
        <f t="shared" si="1"/>
        <v>0.11</v>
      </c>
      <c r="M75" s="3" t="s">
        <v>59</v>
      </c>
      <c r="N75" s="27" t="s">
        <v>87</v>
      </c>
      <c r="O75" s="27" t="s">
        <v>9</v>
      </c>
      <c r="P75" s="27"/>
    </row>
    <row r="76" spans="1:16" ht="12.75">
      <c r="A76" s="27">
        <v>75</v>
      </c>
      <c r="B76" s="27" t="s">
        <v>465</v>
      </c>
      <c r="C76" s="27" t="s">
        <v>466</v>
      </c>
      <c r="D76" s="27" t="s">
        <v>467</v>
      </c>
      <c r="E76" s="213" t="s">
        <v>114</v>
      </c>
      <c r="F76" s="3" t="s">
        <v>421</v>
      </c>
      <c r="G76" s="212">
        <v>7</v>
      </c>
      <c r="H76" s="116">
        <v>7</v>
      </c>
      <c r="I76" s="5"/>
      <c r="J76" s="221">
        <v>11</v>
      </c>
      <c r="K76" s="116">
        <v>100</v>
      </c>
      <c r="L76" s="4">
        <f t="shared" si="1"/>
        <v>0.11</v>
      </c>
      <c r="M76" s="3" t="s">
        <v>59</v>
      </c>
      <c r="N76" s="27" t="s">
        <v>87</v>
      </c>
      <c r="O76" s="27" t="s">
        <v>9</v>
      </c>
      <c r="P76" s="27"/>
    </row>
    <row r="77" spans="1:16" ht="12.75">
      <c r="A77" s="27">
        <v>76</v>
      </c>
      <c r="B77" s="27" t="s">
        <v>468</v>
      </c>
      <c r="C77" s="27" t="s">
        <v>135</v>
      </c>
      <c r="D77" s="27" t="s">
        <v>215</v>
      </c>
      <c r="E77" s="213" t="s">
        <v>114</v>
      </c>
      <c r="F77" s="3" t="s">
        <v>421</v>
      </c>
      <c r="G77" s="212">
        <v>7</v>
      </c>
      <c r="H77" s="116">
        <v>7</v>
      </c>
      <c r="I77" s="5"/>
      <c r="J77" s="221">
        <v>11</v>
      </c>
      <c r="K77" s="116">
        <v>100</v>
      </c>
      <c r="L77" s="4">
        <f t="shared" si="1"/>
        <v>0.11</v>
      </c>
      <c r="M77" s="3" t="s">
        <v>59</v>
      </c>
      <c r="N77" s="27" t="s">
        <v>87</v>
      </c>
      <c r="O77" s="27" t="s">
        <v>9</v>
      </c>
      <c r="P77" s="27"/>
    </row>
    <row r="78" spans="1:16" ht="12.75">
      <c r="A78" s="27">
        <v>77</v>
      </c>
      <c r="B78" s="27" t="s">
        <v>469</v>
      </c>
      <c r="C78" s="27" t="s">
        <v>181</v>
      </c>
      <c r="D78" s="27" t="s">
        <v>186</v>
      </c>
      <c r="E78" s="213" t="s">
        <v>114</v>
      </c>
      <c r="F78" s="3" t="s">
        <v>421</v>
      </c>
      <c r="G78" s="212">
        <v>7</v>
      </c>
      <c r="H78" s="116">
        <v>7</v>
      </c>
      <c r="I78" s="5"/>
      <c r="J78" s="221">
        <v>11</v>
      </c>
      <c r="K78" s="116">
        <v>100</v>
      </c>
      <c r="L78" s="4">
        <f t="shared" si="1"/>
        <v>0.11</v>
      </c>
      <c r="M78" s="3" t="s">
        <v>59</v>
      </c>
      <c r="N78" s="27" t="s">
        <v>87</v>
      </c>
      <c r="O78" s="27" t="s">
        <v>9</v>
      </c>
      <c r="P78" s="27"/>
    </row>
    <row r="79" spans="1:16" ht="12.75">
      <c r="A79" s="27">
        <v>78</v>
      </c>
      <c r="B79" s="27" t="s">
        <v>470</v>
      </c>
      <c r="C79" s="27" t="s">
        <v>226</v>
      </c>
      <c r="D79" s="27" t="s">
        <v>201</v>
      </c>
      <c r="E79" s="213" t="s">
        <v>113</v>
      </c>
      <c r="F79" s="3" t="s">
        <v>421</v>
      </c>
      <c r="G79" s="212">
        <v>7</v>
      </c>
      <c r="H79" s="116">
        <v>7</v>
      </c>
      <c r="I79" s="5"/>
      <c r="J79" s="221">
        <v>10</v>
      </c>
      <c r="K79" s="116">
        <v>100</v>
      </c>
      <c r="L79" s="4">
        <f t="shared" si="1"/>
        <v>0.1</v>
      </c>
      <c r="M79" s="3" t="s">
        <v>59</v>
      </c>
      <c r="N79" s="27" t="s">
        <v>87</v>
      </c>
      <c r="O79" s="27" t="s">
        <v>9</v>
      </c>
      <c r="P79" s="27"/>
    </row>
    <row r="80" spans="1:16" ht="12.75">
      <c r="A80" s="27">
        <v>79</v>
      </c>
      <c r="B80" s="27" t="s">
        <v>196</v>
      </c>
      <c r="C80" s="27" t="s">
        <v>194</v>
      </c>
      <c r="D80" s="27" t="s">
        <v>197</v>
      </c>
      <c r="E80" s="213" t="s">
        <v>114</v>
      </c>
      <c r="F80" s="3" t="s">
        <v>421</v>
      </c>
      <c r="G80" s="212">
        <v>7</v>
      </c>
      <c r="H80" s="116">
        <v>7</v>
      </c>
      <c r="I80" s="5"/>
      <c r="J80" s="221">
        <v>10</v>
      </c>
      <c r="K80" s="116">
        <v>100</v>
      </c>
      <c r="L80" s="4">
        <f t="shared" si="1"/>
        <v>0.1</v>
      </c>
      <c r="M80" s="3" t="s">
        <v>59</v>
      </c>
      <c r="N80" s="27" t="s">
        <v>87</v>
      </c>
      <c r="O80" s="27" t="s">
        <v>9</v>
      </c>
      <c r="P80" s="27"/>
    </row>
    <row r="81" spans="1:16" ht="12.75">
      <c r="A81" s="27">
        <v>80</v>
      </c>
      <c r="B81" s="27" t="s">
        <v>187</v>
      </c>
      <c r="C81" s="27" t="s">
        <v>188</v>
      </c>
      <c r="D81" s="27" t="s">
        <v>144</v>
      </c>
      <c r="E81" s="219" t="s">
        <v>114</v>
      </c>
      <c r="F81" s="3" t="s">
        <v>421</v>
      </c>
      <c r="G81" s="212">
        <v>7</v>
      </c>
      <c r="H81" s="116">
        <v>7</v>
      </c>
      <c r="I81" s="5"/>
      <c r="J81" s="221">
        <v>9</v>
      </c>
      <c r="K81" s="116">
        <v>100</v>
      </c>
      <c r="L81" s="4">
        <f t="shared" si="1"/>
        <v>0.09</v>
      </c>
      <c r="M81" s="3" t="s">
        <v>59</v>
      </c>
      <c r="N81" s="27" t="s">
        <v>87</v>
      </c>
      <c r="O81" s="27" t="s">
        <v>9</v>
      </c>
      <c r="P81" s="27"/>
    </row>
    <row r="82" spans="1:16" ht="12.75">
      <c r="A82" s="27">
        <v>81</v>
      </c>
      <c r="B82" s="27" t="s">
        <v>471</v>
      </c>
      <c r="C82" s="27" t="s">
        <v>472</v>
      </c>
      <c r="D82" s="27" t="s">
        <v>182</v>
      </c>
      <c r="E82" s="219" t="s">
        <v>114</v>
      </c>
      <c r="F82" s="3" t="s">
        <v>421</v>
      </c>
      <c r="G82" s="212">
        <v>7</v>
      </c>
      <c r="H82" s="116">
        <v>7</v>
      </c>
      <c r="I82" s="28"/>
      <c r="J82" s="222">
        <v>8</v>
      </c>
      <c r="K82" s="116">
        <v>100</v>
      </c>
      <c r="L82" s="4">
        <f>J82/K82</f>
        <v>0.08</v>
      </c>
      <c r="M82" s="3" t="s">
        <v>59</v>
      </c>
      <c r="N82" s="27" t="s">
        <v>87</v>
      </c>
      <c r="O82" s="27" t="s">
        <v>9</v>
      </c>
      <c r="P82" s="27"/>
    </row>
    <row r="83" spans="1:16" ht="12.75">
      <c r="A83" s="27">
        <v>82</v>
      </c>
      <c r="B83" s="27" t="s">
        <v>202</v>
      </c>
      <c r="C83" s="27" t="s">
        <v>194</v>
      </c>
      <c r="D83" s="27" t="s">
        <v>203</v>
      </c>
      <c r="E83" s="219" t="s">
        <v>114</v>
      </c>
      <c r="F83" s="3" t="s">
        <v>421</v>
      </c>
      <c r="G83" s="212">
        <v>7</v>
      </c>
      <c r="H83" s="116">
        <v>7</v>
      </c>
      <c r="I83" s="5"/>
      <c r="J83" s="222">
        <v>8</v>
      </c>
      <c r="K83" s="116">
        <v>100</v>
      </c>
      <c r="L83" s="4">
        <f>J83/K83</f>
        <v>0.08</v>
      </c>
      <c r="M83" s="3" t="s">
        <v>59</v>
      </c>
      <c r="N83" s="27" t="s">
        <v>87</v>
      </c>
      <c r="O83" s="27" t="s">
        <v>9</v>
      </c>
      <c r="P83" s="27"/>
    </row>
    <row r="84" spans="1:16" ht="12.75">
      <c r="A84" s="27">
        <v>83</v>
      </c>
      <c r="B84" s="27" t="s">
        <v>473</v>
      </c>
      <c r="C84" s="27" t="s">
        <v>474</v>
      </c>
      <c r="D84" s="27" t="s">
        <v>192</v>
      </c>
      <c r="E84" s="219" t="s">
        <v>114</v>
      </c>
      <c r="F84" s="3" t="s">
        <v>421</v>
      </c>
      <c r="G84" s="212">
        <v>7</v>
      </c>
      <c r="H84" s="116">
        <v>7</v>
      </c>
      <c r="I84" s="28"/>
      <c r="J84" s="222">
        <v>6</v>
      </c>
      <c r="K84" s="116">
        <v>100</v>
      </c>
      <c r="L84" s="4">
        <f>J84/K84</f>
        <v>0.06</v>
      </c>
      <c r="M84" s="3" t="s">
        <v>59</v>
      </c>
      <c r="N84" s="27" t="s">
        <v>87</v>
      </c>
      <c r="O84" s="27" t="s">
        <v>9</v>
      </c>
      <c r="P84" s="27"/>
    </row>
    <row r="85" spans="1:16" ht="12.75">
      <c r="A85" s="27">
        <v>84</v>
      </c>
      <c r="B85" s="27" t="s">
        <v>475</v>
      </c>
      <c r="C85" s="27" t="s">
        <v>476</v>
      </c>
      <c r="D85" s="27" t="s">
        <v>477</v>
      </c>
      <c r="E85" s="219" t="s">
        <v>113</v>
      </c>
      <c r="F85" s="3" t="s">
        <v>421</v>
      </c>
      <c r="G85" s="212">
        <v>7</v>
      </c>
      <c r="H85" s="116">
        <v>7</v>
      </c>
      <c r="I85" s="5"/>
      <c r="J85" s="222">
        <v>4</v>
      </c>
      <c r="K85" s="116">
        <v>100</v>
      </c>
      <c r="L85" s="4">
        <f aca="true" t="shared" si="2" ref="L85:L101">J85/K85</f>
        <v>0.04</v>
      </c>
      <c r="M85" s="3" t="s">
        <v>59</v>
      </c>
      <c r="N85" s="27" t="s">
        <v>87</v>
      </c>
      <c r="O85" s="27" t="s">
        <v>9</v>
      </c>
      <c r="P85" s="27"/>
    </row>
    <row r="86" spans="1:16" ht="12.75">
      <c r="A86" s="27">
        <v>85</v>
      </c>
      <c r="B86" s="27" t="s">
        <v>478</v>
      </c>
      <c r="C86" s="27" t="s">
        <v>296</v>
      </c>
      <c r="D86" s="27" t="s">
        <v>158</v>
      </c>
      <c r="E86" s="219" t="s">
        <v>114</v>
      </c>
      <c r="F86" s="3" t="s">
        <v>421</v>
      </c>
      <c r="G86" s="212">
        <v>7</v>
      </c>
      <c r="H86" s="116">
        <v>7</v>
      </c>
      <c r="I86" s="28"/>
      <c r="J86" s="222">
        <v>3</v>
      </c>
      <c r="K86" s="116">
        <v>100</v>
      </c>
      <c r="L86" s="4">
        <f t="shared" si="2"/>
        <v>0.03</v>
      </c>
      <c r="M86" s="3" t="s">
        <v>59</v>
      </c>
      <c r="N86" s="27" t="s">
        <v>87</v>
      </c>
      <c r="O86" s="27" t="s">
        <v>9</v>
      </c>
      <c r="P86" s="27"/>
    </row>
    <row r="87" spans="1:16" ht="12.75">
      <c r="A87" s="27">
        <v>86</v>
      </c>
      <c r="B87" s="27" t="s">
        <v>131</v>
      </c>
      <c r="C87" s="27" t="s">
        <v>200</v>
      </c>
      <c r="D87" s="27" t="s">
        <v>201</v>
      </c>
      <c r="E87" s="219" t="s">
        <v>113</v>
      </c>
      <c r="F87" s="3" t="s">
        <v>421</v>
      </c>
      <c r="G87" s="212">
        <v>7</v>
      </c>
      <c r="H87" s="116">
        <v>7</v>
      </c>
      <c r="I87" s="5"/>
      <c r="J87" s="222">
        <v>2</v>
      </c>
      <c r="K87" s="116">
        <v>100</v>
      </c>
      <c r="L87" s="4">
        <f t="shared" si="2"/>
        <v>0.02</v>
      </c>
      <c r="M87" s="3" t="s">
        <v>59</v>
      </c>
      <c r="N87" s="27" t="s">
        <v>87</v>
      </c>
      <c r="O87" s="27" t="s">
        <v>9</v>
      </c>
      <c r="P87" s="27"/>
    </row>
    <row r="88" spans="1:16" ht="12.75">
      <c r="A88" s="27">
        <v>87</v>
      </c>
      <c r="B88" s="27" t="s">
        <v>479</v>
      </c>
      <c r="C88" s="27" t="s">
        <v>480</v>
      </c>
      <c r="D88" s="27"/>
      <c r="E88" s="219" t="s">
        <v>113</v>
      </c>
      <c r="F88" s="3" t="s">
        <v>421</v>
      </c>
      <c r="G88" s="212">
        <v>7</v>
      </c>
      <c r="H88" s="116">
        <v>7</v>
      </c>
      <c r="I88" s="28"/>
      <c r="J88" s="222">
        <v>2</v>
      </c>
      <c r="K88" s="116">
        <v>100</v>
      </c>
      <c r="L88" s="4">
        <f t="shared" si="2"/>
        <v>0.02</v>
      </c>
      <c r="M88" s="3" t="s">
        <v>59</v>
      </c>
      <c r="N88" s="27" t="s">
        <v>87</v>
      </c>
      <c r="O88" s="27" t="s">
        <v>9</v>
      </c>
      <c r="P88" s="27"/>
    </row>
    <row r="89" spans="1:16" ht="12.75">
      <c r="A89" s="27">
        <v>88</v>
      </c>
      <c r="B89" s="27" t="s">
        <v>189</v>
      </c>
      <c r="C89" s="27" t="s">
        <v>173</v>
      </c>
      <c r="D89" s="27" t="s">
        <v>176</v>
      </c>
      <c r="E89" s="219" t="s">
        <v>113</v>
      </c>
      <c r="F89" s="3" t="s">
        <v>421</v>
      </c>
      <c r="G89" s="212">
        <v>7</v>
      </c>
      <c r="H89" s="116">
        <v>7</v>
      </c>
      <c r="I89" s="5"/>
      <c r="J89" s="222">
        <v>0</v>
      </c>
      <c r="K89" s="116">
        <v>100</v>
      </c>
      <c r="L89" s="4">
        <f t="shared" si="2"/>
        <v>0</v>
      </c>
      <c r="M89" s="3" t="s">
        <v>59</v>
      </c>
      <c r="N89" s="27" t="s">
        <v>87</v>
      </c>
      <c r="O89" s="27" t="s">
        <v>9</v>
      </c>
      <c r="P89" s="27"/>
    </row>
    <row r="90" spans="1:16" ht="12.75">
      <c r="A90" s="27">
        <v>89</v>
      </c>
      <c r="B90" s="27" t="s">
        <v>481</v>
      </c>
      <c r="C90" s="27" t="s">
        <v>135</v>
      </c>
      <c r="D90" s="27" t="s">
        <v>221</v>
      </c>
      <c r="E90" s="219" t="s">
        <v>114</v>
      </c>
      <c r="F90" s="3" t="s">
        <v>421</v>
      </c>
      <c r="G90" s="212">
        <v>8</v>
      </c>
      <c r="H90" s="212">
        <v>8</v>
      </c>
      <c r="I90" s="28"/>
      <c r="J90" s="222">
        <v>47</v>
      </c>
      <c r="K90" s="116">
        <v>100</v>
      </c>
      <c r="L90" s="4">
        <f t="shared" si="2"/>
        <v>0.47</v>
      </c>
      <c r="M90" s="3" t="s">
        <v>51</v>
      </c>
      <c r="N90" s="27" t="s">
        <v>87</v>
      </c>
      <c r="O90" s="27" t="s">
        <v>9</v>
      </c>
      <c r="P90" s="27"/>
    </row>
    <row r="91" spans="1:16" ht="12.75">
      <c r="A91" s="27">
        <v>90</v>
      </c>
      <c r="B91" s="27" t="s">
        <v>237</v>
      </c>
      <c r="C91" s="27" t="s">
        <v>188</v>
      </c>
      <c r="D91" s="27" t="s">
        <v>238</v>
      </c>
      <c r="E91" s="219" t="s">
        <v>114</v>
      </c>
      <c r="F91" s="3" t="s">
        <v>421</v>
      </c>
      <c r="G91" s="212">
        <v>8</v>
      </c>
      <c r="H91" s="212">
        <v>8</v>
      </c>
      <c r="I91" s="5"/>
      <c r="J91" s="222">
        <v>46.5</v>
      </c>
      <c r="K91" s="116">
        <v>100</v>
      </c>
      <c r="L91" s="4">
        <f t="shared" si="2"/>
        <v>0.465</v>
      </c>
      <c r="M91" s="3" t="s">
        <v>51</v>
      </c>
      <c r="N91" s="27" t="s">
        <v>87</v>
      </c>
      <c r="O91" s="27" t="s">
        <v>9</v>
      </c>
      <c r="P91" s="27"/>
    </row>
    <row r="92" spans="1:16" ht="12.75">
      <c r="A92" s="27">
        <v>91</v>
      </c>
      <c r="B92" s="27" t="s">
        <v>482</v>
      </c>
      <c r="C92" s="27" t="s">
        <v>135</v>
      </c>
      <c r="D92" s="27" t="s">
        <v>483</v>
      </c>
      <c r="E92" s="219" t="s">
        <v>114</v>
      </c>
      <c r="F92" s="3" t="s">
        <v>421</v>
      </c>
      <c r="G92" s="212">
        <v>8</v>
      </c>
      <c r="H92" s="212">
        <v>8</v>
      </c>
      <c r="I92" s="28"/>
      <c r="J92" s="222">
        <v>46</v>
      </c>
      <c r="K92" s="116">
        <v>100</v>
      </c>
      <c r="L92" s="4">
        <f t="shared" si="2"/>
        <v>0.46</v>
      </c>
      <c r="M92" s="3" t="s">
        <v>51</v>
      </c>
      <c r="N92" s="27" t="s">
        <v>87</v>
      </c>
      <c r="O92" s="27" t="s">
        <v>9</v>
      </c>
      <c r="P92" s="27"/>
    </row>
    <row r="93" spans="1:16" ht="12.75">
      <c r="A93" s="27">
        <v>92</v>
      </c>
      <c r="B93" s="27" t="s">
        <v>235</v>
      </c>
      <c r="C93" s="27" t="s">
        <v>236</v>
      </c>
      <c r="D93" s="27" t="s">
        <v>136</v>
      </c>
      <c r="E93" s="219" t="s">
        <v>114</v>
      </c>
      <c r="F93" s="3" t="s">
        <v>421</v>
      </c>
      <c r="G93" s="212">
        <v>8</v>
      </c>
      <c r="H93" s="212">
        <v>8</v>
      </c>
      <c r="I93" s="5"/>
      <c r="J93" s="222">
        <v>43.5</v>
      </c>
      <c r="K93" s="116">
        <v>100</v>
      </c>
      <c r="L93" s="4">
        <f t="shared" si="2"/>
        <v>0.435</v>
      </c>
      <c r="M93" s="3" t="s">
        <v>51</v>
      </c>
      <c r="N93" s="27" t="s">
        <v>87</v>
      </c>
      <c r="O93" s="27" t="s">
        <v>9</v>
      </c>
      <c r="P93" s="27"/>
    </row>
    <row r="94" spans="1:16" ht="12.75">
      <c r="A94" s="27">
        <v>93</v>
      </c>
      <c r="B94" s="27" t="s">
        <v>405</v>
      </c>
      <c r="C94" s="27" t="s">
        <v>143</v>
      </c>
      <c r="D94" s="27" t="s">
        <v>192</v>
      </c>
      <c r="E94" s="219" t="s">
        <v>114</v>
      </c>
      <c r="F94" s="3" t="s">
        <v>421</v>
      </c>
      <c r="G94" s="212">
        <v>8</v>
      </c>
      <c r="H94" s="212">
        <v>8</v>
      </c>
      <c r="I94" s="28"/>
      <c r="J94" s="222">
        <v>43.5</v>
      </c>
      <c r="K94" s="116">
        <v>100</v>
      </c>
      <c r="L94" s="4">
        <f t="shared" si="2"/>
        <v>0.435</v>
      </c>
      <c r="M94" s="3" t="s">
        <v>51</v>
      </c>
      <c r="N94" s="27" t="s">
        <v>87</v>
      </c>
      <c r="O94" s="27" t="s">
        <v>9</v>
      </c>
      <c r="P94" s="27"/>
    </row>
    <row r="95" spans="1:16" ht="12.75">
      <c r="A95" s="27">
        <v>94</v>
      </c>
      <c r="B95" s="27" t="s">
        <v>387</v>
      </c>
      <c r="C95" s="27" t="s">
        <v>188</v>
      </c>
      <c r="D95" s="27" t="s">
        <v>182</v>
      </c>
      <c r="E95" s="219" t="s">
        <v>114</v>
      </c>
      <c r="F95" s="3" t="s">
        <v>421</v>
      </c>
      <c r="G95" s="212">
        <v>8</v>
      </c>
      <c r="H95" s="212">
        <v>8</v>
      </c>
      <c r="I95" s="5"/>
      <c r="J95" s="222">
        <v>38.5</v>
      </c>
      <c r="K95" s="116">
        <v>100</v>
      </c>
      <c r="L95" s="4">
        <f t="shared" si="2"/>
        <v>0.385</v>
      </c>
      <c r="M95" s="3" t="s">
        <v>59</v>
      </c>
      <c r="N95" s="27" t="s">
        <v>87</v>
      </c>
      <c r="O95" s="27" t="s">
        <v>9</v>
      </c>
      <c r="P95" s="27"/>
    </row>
    <row r="96" spans="1:16" ht="12.75">
      <c r="A96" s="27">
        <v>95</v>
      </c>
      <c r="B96" s="27" t="s">
        <v>243</v>
      </c>
      <c r="C96" s="27" t="s">
        <v>143</v>
      </c>
      <c r="D96" s="27" t="s">
        <v>136</v>
      </c>
      <c r="E96" s="219" t="s">
        <v>114</v>
      </c>
      <c r="F96" s="3" t="s">
        <v>421</v>
      </c>
      <c r="G96" s="212">
        <v>8</v>
      </c>
      <c r="H96" s="212">
        <v>8</v>
      </c>
      <c r="I96" s="28"/>
      <c r="J96" s="222">
        <v>38.5</v>
      </c>
      <c r="K96" s="116">
        <v>100</v>
      </c>
      <c r="L96" s="4">
        <f t="shared" si="2"/>
        <v>0.385</v>
      </c>
      <c r="M96" s="3" t="s">
        <v>59</v>
      </c>
      <c r="N96" s="27" t="s">
        <v>87</v>
      </c>
      <c r="O96" s="27" t="s">
        <v>9</v>
      </c>
      <c r="P96" s="27"/>
    </row>
    <row r="97" spans="1:16" ht="12.75">
      <c r="A97" s="27">
        <v>96</v>
      </c>
      <c r="B97" s="27" t="s">
        <v>204</v>
      </c>
      <c r="C97" s="27" t="s">
        <v>205</v>
      </c>
      <c r="D97" s="27" t="s">
        <v>224</v>
      </c>
      <c r="E97" s="219" t="s">
        <v>114</v>
      </c>
      <c r="F97" s="3" t="s">
        <v>421</v>
      </c>
      <c r="G97" s="212">
        <v>8</v>
      </c>
      <c r="H97" s="212">
        <v>8</v>
      </c>
      <c r="I97" s="5"/>
      <c r="J97" s="222">
        <v>36</v>
      </c>
      <c r="K97" s="116">
        <v>100</v>
      </c>
      <c r="L97" s="4">
        <f t="shared" si="2"/>
        <v>0.36</v>
      </c>
      <c r="M97" s="3" t="s">
        <v>59</v>
      </c>
      <c r="N97" s="27" t="s">
        <v>87</v>
      </c>
      <c r="O97" s="27" t="s">
        <v>9</v>
      </c>
      <c r="P97" s="27"/>
    </row>
    <row r="98" spans="1:16" ht="12.75">
      <c r="A98" s="27">
        <v>97</v>
      </c>
      <c r="B98" s="27" t="s">
        <v>484</v>
      </c>
      <c r="C98" s="27" t="s">
        <v>220</v>
      </c>
      <c r="D98" s="27" t="s">
        <v>186</v>
      </c>
      <c r="E98" s="219" t="s">
        <v>114</v>
      </c>
      <c r="F98" s="3" t="s">
        <v>421</v>
      </c>
      <c r="G98" s="212">
        <v>8</v>
      </c>
      <c r="H98" s="212">
        <v>8</v>
      </c>
      <c r="I98" s="28"/>
      <c r="J98" s="222">
        <v>35.5</v>
      </c>
      <c r="K98" s="116">
        <v>100</v>
      </c>
      <c r="L98" s="4">
        <f t="shared" si="2"/>
        <v>0.355</v>
      </c>
      <c r="M98" s="3" t="s">
        <v>59</v>
      </c>
      <c r="N98" s="27" t="s">
        <v>87</v>
      </c>
      <c r="O98" s="27" t="s">
        <v>9</v>
      </c>
      <c r="P98" s="27"/>
    </row>
    <row r="99" spans="1:16" ht="12.75">
      <c r="A99" s="27">
        <v>98</v>
      </c>
      <c r="B99" s="27" t="s">
        <v>219</v>
      </c>
      <c r="C99" s="27" t="s">
        <v>220</v>
      </c>
      <c r="D99" s="27" t="s">
        <v>221</v>
      </c>
      <c r="E99" s="219" t="s">
        <v>114</v>
      </c>
      <c r="F99" s="3" t="s">
        <v>421</v>
      </c>
      <c r="G99" s="212">
        <v>8</v>
      </c>
      <c r="H99" s="212">
        <v>8</v>
      </c>
      <c r="I99" s="5"/>
      <c r="J99" s="222">
        <v>31.5</v>
      </c>
      <c r="K99" s="116">
        <v>100</v>
      </c>
      <c r="L99" s="4">
        <f t="shared" si="2"/>
        <v>0.315</v>
      </c>
      <c r="M99" s="3" t="s">
        <v>59</v>
      </c>
      <c r="N99" s="27" t="s">
        <v>87</v>
      </c>
      <c r="O99" s="27" t="s">
        <v>9</v>
      </c>
      <c r="P99" s="27"/>
    </row>
    <row r="100" spans="1:16" ht="12.75">
      <c r="A100" s="27">
        <v>99</v>
      </c>
      <c r="B100" s="27" t="s">
        <v>225</v>
      </c>
      <c r="C100" s="27" t="s">
        <v>228</v>
      </c>
      <c r="D100" s="27" t="s">
        <v>155</v>
      </c>
      <c r="E100" s="219" t="s">
        <v>114</v>
      </c>
      <c r="F100" s="3" t="s">
        <v>421</v>
      </c>
      <c r="G100" s="212">
        <v>8</v>
      </c>
      <c r="H100" s="212">
        <v>8</v>
      </c>
      <c r="I100" s="28"/>
      <c r="J100" s="222">
        <v>30.5</v>
      </c>
      <c r="K100" s="116">
        <v>100</v>
      </c>
      <c r="L100" s="4">
        <f t="shared" si="2"/>
        <v>0.305</v>
      </c>
      <c r="M100" s="3" t="s">
        <v>59</v>
      </c>
      <c r="N100" s="27" t="s">
        <v>87</v>
      </c>
      <c r="O100" s="27" t="s">
        <v>9</v>
      </c>
      <c r="P100" s="27"/>
    </row>
    <row r="101" spans="1:16" ht="12.75">
      <c r="A101" s="27">
        <v>100</v>
      </c>
      <c r="B101" s="27" t="s">
        <v>485</v>
      </c>
      <c r="C101" s="27" t="s">
        <v>194</v>
      </c>
      <c r="D101" s="27" t="s">
        <v>197</v>
      </c>
      <c r="E101" s="219" t="s">
        <v>114</v>
      </c>
      <c r="F101" s="3" t="s">
        <v>421</v>
      </c>
      <c r="G101" s="212">
        <v>8</v>
      </c>
      <c r="H101" s="212">
        <v>8</v>
      </c>
      <c r="I101" s="5"/>
      <c r="J101" s="222">
        <v>30</v>
      </c>
      <c r="K101" s="116">
        <v>100</v>
      </c>
      <c r="L101" s="4">
        <f t="shared" si="2"/>
        <v>0.3</v>
      </c>
      <c r="M101" s="3" t="s">
        <v>59</v>
      </c>
      <c r="N101" s="27" t="s">
        <v>87</v>
      </c>
      <c r="O101" s="27" t="s">
        <v>9</v>
      </c>
      <c r="P101" s="27"/>
    </row>
    <row r="102" spans="1:16" ht="12.75">
      <c r="A102" s="249">
        <v>101</v>
      </c>
      <c r="B102" s="27" t="s">
        <v>266</v>
      </c>
      <c r="C102" s="27" t="s">
        <v>267</v>
      </c>
      <c r="D102" s="27" t="s">
        <v>229</v>
      </c>
      <c r="E102" s="219" t="s">
        <v>113</v>
      </c>
      <c r="F102" s="3" t="s">
        <v>421</v>
      </c>
      <c r="G102" s="212">
        <v>8</v>
      </c>
      <c r="H102" s="212">
        <v>8</v>
      </c>
      <c r="I102" s="5"/>
      <c r="J102" s="222">
        <v>28.5</v>
      </c>
      <c r="K102" s="116">
        <v>100</v>
      </c>
      <c r="L102" s="4">
        <f aca="true" t="shared" si="3" ref="L102:L109">J102/K102</f>
        <v>0.285</v>
      </c>
      <c r="M102" s="3" t="s">
        <v>59</v>
      </c>
      <c r="N102" s="27" t="s">
        <v>87</v>
      </c>
      <c r="O102" s="27" t="s">
        <v>9</v>
      </c>
      <c r="P102" s="27"/>
    </row>
    <row r="103" spans="1:16" ht="12.75">
      <c r="A103" s="249">
        <v>102</v>
      </c>
      <c r="B103" s="27" t="s">
        <v>486</v>
      </c>
      <c r="C103" s="27" t="s">
        <v>211</v>
      </c>
      <c r="D103" s="27" t="s">
        <v>212</v>
      </c>
      <c r="E103" s="219" t="s">
        <v>114</v>
      </c>
      <c r="F103" s="3" t="s">
        <v>421</v>
      </c>
      <c r="G103" s="212">
        <v>8</v>
      </c>
      <c r="H103" s="212">
        <v>8</v>
      </c>
      <c r="I103" s="5"/>
      <c r="J103" s="222">
        <v>27</v>
      </c>
      <c r="K103" s="116">
        <v>100</v>
      </c>
      <c r="L103" s="4">
        <f t="shared" si="3"/>
        <v>0.27</v>
      </c>
      <c r="M103" s="3" t="s">
        <v>59</v>
      </c>
      <c r="N103" s="27" t="s">
        <v>87</v>
      </c>
      <c r="O103" s="27" t="s">
        <v>9</v>
      </c>
      <c r="P103" s="27"/>
    </row>
    <row r="104" spans="1:16" ht="12.75">
      <c r="A104" s="249">
        <v>103</v>
      </c>
      <c r="B104" s="27" t="s">
        <v>213</v>
      </c>
      <c r="C104" s="27" t="s">
        <v>214</v>
      </c>
      <c r="D104" s="27" t="s">
        <v>215</v>
      </c>
      <c r="E104" s="219" t="s">
        <v>114</v>
      </c>
      <c r="F104" s="3" t="s">
        <v>421</v>
      </c>
      <c r="G104" s="212">
        <v>8</v>
      </c>
      <c r="H104" s="212">
        <v>8</v>
      </c>
      <c r="I104" s="5"/>
      <c r="J104" s="222">
        <v>26</v>
      </c>
      <c r="K104" s="116">
        <v>100</v>
      </c>
      <c r="L104" s="4">
        <f t="shared" si="3"/>
        <v>0.26</v>
      </c>
      <c r="M104" s="3" t="s">
        <v>59</v>
      </c>
      <c r="N104" s="27" t="s">
        <v>87</v>
      </c>
      <c r="O104" s="27" t="s">
        <v>9</v>
      </c>
      <c r="P104" s="27"/>
    </row>
    <row r="105" spans="1:16" ht="12.75">
      <c r="A105" s="249">
        <v>104</v>
      </c>
      <c r="B105" s="27" t="s">
        <v>207</v>
      </c>
      <c r="C105" s="27" t="s">
        <v>208</v>
      </c>
      <c r="D105" s="27" t="s">
        <v>209</v>
      </c>
      <c r="E105" s="219" t="s">
        <v>113</v>
      </c>
      <c r="F105" s="3" t="s">
        <v>421</v>
      </c>
      <c r="G105" s="212">
        <v>8</v>
      </c>
      <c r="H105" s="212">
        <v>8</v>
      </c>
      <c r="I105" s="5"/>
      <c r="J105" s="222">
        <v>25.5</v>
      </c>
      <c r="K105" s="116">
        <v>100</v>
      </c>
      <c r="L105" s="4">
        <f t="shared" si="3"/>
        <v>0.255</v>
      </c>
      <c r="M105" s="3" t="s">
        <v>59</v>
      </c>
      <c r="N105" s="27" t="s">
        <v>87</v>
      </c>
      <c r="O105" s="27" t="s">
        <v>9</v>
      </c>
      <c r="P105" s="27"/>
    </row>
    <row r="106" spans="1:16" ht="12.75">
      <c r="A106" s="249">
        <v>105</v>
      </c>
      <c r="B106" s="27" t="s">
        <v>487</v>
      </c>
      <c r="C106" s="27" t="s">
        <v>488</v>
      </c>
      <c r="D106" s="27" t="s">
        <v>203</v>
      </c>
      <c r="E106" s="219" t="s">
        <v>114</v>
      </c>
      <c r="F106" s="3" t="s">
        <v>421</v>
      </c>
      <c r="G106" s="212">
        <v>8</v>
      </c>
      <c r="H106" s="212">
        <v>8</v>
      </c>
      <c r="I106" s="5"/>
      <c r="J106" s="222">
        <v>24.5</v>
      </c>
      <c r="K106" s="116">
        <v>100</v>
      </c>
      <c r="L106" s="4">
        <f t="shared" si="3"/>
        <v>0.245</v>
      </c>
      <c r="M106" s="3" t="s">
        <v>59</v>
      </c>
      <c r="N106" s="27" t="s">
        <v>87</v>
      </c>
      <c r="O106" s="27" t="s">
        <v>9</v>
      </c>
      <c r="P106" s="27"/>
    </row>
    <row r="107" spans="1:16" ht="12.75">
      <c r="A107" s="249">
        <v>106</v>
      </c>
      <c r="B107" s="27" t="s">
        <v>489</v>
      </c>
      <c r="C107" s="27" t="s">
        <v>143</v>
      </c>
      <c r="D107" s="27" t="s">
        <v>490</v>
      </c>
      <c r="E107" s="219" t="s">
        <v>114</v>
      </c>
      <c r="F107" s="3" t="s">
        <v>421</v>
      </c>
      <c r="G107" s="212">
        <v>8</v>
      </c>
      <c r="H107" s="212">
        <v>8</v>
      </c>
      <c r="I107" s="5"/>
      <c r="J107" s="222">
        <v>24.5</v>
      </c>
      <c r="K107" s="116">
        <v>100</v>
      </c>
      <c r="L107" s="4">
        <f t="shared" si="3"/>
        <v>0.245</v>
      </c>
      <c r="M107" s="3" t="s">
        <v>59</v>
      </c>
      <c r="N107" s="27" t="s">
        <v>87</v>
      </c>
      <c r="O107" s="27" t="s">
        <v>9</v>
      </c>
      <c r="P107" s="27"/>
    </row>
    <row r="108" spans="1:16" ht="12.75">
      <c r="A108" s="249">
        <v>107</v>
      </c>
      <c r="B108" s="27" t="s">
        <v>250</v>
      </c>
      <c r="C108" s="27" t="s">
        <v>173</v>
      </c>
      <c r="D108" s="27" t="s">
        <v>251</v>
      </c>
      <c r="E108" s="219" t="s">
        <v>113</v>
      </c>
      <c r="F108" s="3" t="s">
        <v>421</v>
      </c>
      <c r="G108" s="212">
        <v>8</v>
      </c>
      <c r="H108" s="212">
        <v>8</v>
      </c>
      <c r="I108" s="5"/>
      <c r="J108" s="222">
        <v>23.5</v>
      </c>
      <c r="K108" s="116">
        <v>100</v>
      </c>
      <c r="L108" s="4">
        <f t="shared" si="3"/>
        <v>0.235</v>
      </c>
      <c r="M108" s="3" t="s">
        <v>59</v>
      </c>
      <c r="N108" s="27" t="s">
        <v>87</v>
      </c>
      <c r="O108" s="27" t="s">
        <v>9</v>
      </c>
      <c r="P108" s="27"/>
    </row>
    <row r="109" spans="1:16" ht="12.75">
      <c r="A109" s="249">
        <v>108</v>
      </c>
      <c r="B109" s="27" t="s">
        <v>491</v>
      </c>
      <c r="C109" s="27" t="s">
        <v>220</v>
      </c>
      <c r="D109" s="27" t="s">
        <v>197</v>
      </c>
      <c r="E109" s="219" t="s">
        <v>114</v>
      </c>
      <c r="F109" s="3" t="s">
        <v>421</v>
      </c>
      <c r="G109" s="212">
        <v>8</v>
      </c>
      <c r="H109" s="212">
        <v>8</v>
      </c>
      <c r="I109" s="5"/>
      <c r="J109" s="222">
        <v>21.5</v>
      </c>
      <c r="K109" s="116">
        <v>100</v>
      </c>
      <c r="L109" s="4">
        <f t="shared" si="3"/>
        <v>0.215</v>
      </c>
      <c r="M109" s="3" t="s">
        <v>59</v>
      </c>
      <c r="N109" s="27" t="s">
        <v>87</v>
      </c>
      <c r="O109" s="27" t="s">
        <v>9</v>
      </c>
      <c r="P109" s="27"/>
    </row>
    <row r="110" spans="1:16" ht="12.75">
      <c r="A110" s="249">
        <v>109</v>
      </c>
      <c r="B110" s="27" t="s">
        <v>252</v>
      </c>
      <c r="C110" s="27" t="s">
        <v>253</v>
      </c>
      <c r="D110" s="27" t="s">
        <v>492</v>
      </c>
      <c r="E110" s="219" t="s">
        <v>114</v>
      </c>
      <c r="F110" s="3" t="s">
        <v>421</v>
      </c>
      <c r="G110" s="212">
        <v>8</v>
      </c>
      <c r="H110" s="212">
        <v>8</v>
      </c>
      <c r="I110" s="5"/>
      <c r="J110" s="222">
        <v>20.5</v>
      </c>
      <c r="K110" s="116">
        <v>100</v>
      </c>
      <c r="L110" s="4">
        <f aca="true" t="shared" si="4" ref="L110:L116">J110/K110</f>
        <v>0.205</v>
      </c>
      <c r="M110" s="3" t="s">
        <v>59</v>
      </c>
      <c r="N110" s="27" t="s">
        <v>87</v>
      </c>
      <c r="O110" s="27" t="s">
        <v>9</v>
      </c>
      <c r="P110" s="27"/>
    </row>
    <row r="111" spans="1:16" ht="12.75">
      <c r="A111" s="249">
        <v>110</v>
      </c>
      <c r="B111" s="27" t="s">
        <v>493</v>
      </c>
      <c r="C111" s="27" t="s">
        <v>494</v>
      </c>
      <c r="D111" s="27" t="s">
        <v>161</v>
      </c>
      <c r="E111" s="219" t="s">
        <v>113</v>
      </c>
      <c r="F111" s="3" t="s">
        <v>421</v>
      </c>
      <c r="G111" s="212">
        <v>8</v>
      </c>
      <c r="H111" s="212">
        <v>8</v>
      </c>
      <c r="I111" s="5"/>
      <c r="J111" s="222">
        <v>16.5</v>
      </c>
      <c r="K111" s="116">
        <v>100</v>
      </c>
      <c r="L111" s="4">
        <f t="shared" si="4"/>
        <v>0.165</v>
      </c>
      <c r="M111" s="3" t="s">
        <v>59</v>
      </c>
      <c r="N111" s="27" t="s">
        <v>87</v>
      </c>
      <c r="O111" s="27" t="s">
        <v>9</v>
      </c>
      <c r="P111" s="27"/>
    </row>
    <row r="112" spans="1:16" ht="12.75">
      <c r="A112" s="249">
        <v>111</v>
      </c>
      <c r="B112" s="27" t="s">
        <v>495</v>
      </c>
      <c r="C112" s="27" t="s">
        <v>318</v>
      </c>
      <c r="D112" s="27" t="s">
        <v>240</v>
      </c>
      <c r="E112" s="219" t="s">
        <v>113</v>
      </c>
      <c r="F112" s="3" t="s">
        <v>421</v>
      </c>
      <c r="G112" s="212">
        <v>8</v>
      </c>
      <c r="H112" s="212">
        <v>8</v>
      </c>
      <c r="I112" s="5"/>
      <c r="J112" s="222">
        <v>15.5</v>
      </c>
      <c r="K112" s="116">
        <v>100</v>
      </c>
      <c r="L112" s="4">
        <f t="shared" si="4"/>
        <v>0.155</v>
      </c>
      <c r="M112" s="3" t="s">
        <v>59</v>
      </c>
      <c r="N112" s="27" t="s">
        <v>87</v>
      </c>
      <c r="O112" s="27" t="s">
        <v>9</v>
      </c>
      <c r="P112" s="27"/>
    </row>
    <row r="113" spans="1:16" ht="12.75">
      <c r="A113" s="249">
        <v>112</v>
      </c>
      <c r="B113" s="27" t="s">
        <v>302</v>
      </c>
      <c r="C113" s="27" t="s">
        <v>256</v>
      </c>
      <c r="D113" s="27" t="s">
        <v>155</v>
      </c>
      <c r="E113" s="219" t="s">
        <v>113</v>
      </c>
      <c r="F113" s="3" t="s">
        <v>421</v>
      </c>
      <c r="G113" s="212">
        <v>8</v>
      </c>
      <c r="H113" s="212">
        <v>8</v>
      </c>
      <c r="I113" s="5"/>
      <c r="J113" s="222">
        <v>14.5</v>
      </c>
      <c r="K113" s="116">
        <v>100</v>
      </c>
      <c r="L113" s="4">
        <f t="shared" si="4"/>
        <v>0.145</v>
      </c>
      <c r="M113" s="3" t="s">
        <v>59</v>
      </c>
      <c r="N113" s="27" t="s">
        <v>87</v>
      </c>
      <c r="O113" s="27" t="s">
        <v>9</v>
      </c>
      <c r="P113" s="27"/>
    </row>
    <row r="114" spans="1:16" ht="12.75">
      <c r="A114" s="249">
        <v>113</v>
      </c>
      <c r="B114" s="27" t="s">
        <v>248</v>
      </c>
      <c r="C114" s="27" t="s">
        <v>160</v>
      </c>
      <c r="D114" s="27" t="s">
        <v>249</v>
      </c>
      <c r="E114" s="219" t="s">
        <v>113</v>
      </c>
      <c r="F114" s="3" t="s">
        <v>421</v>
      </c>
      <c r="G114" s="212">
        <v>8</v>
      </c>
      <c r="H114" s="212">
        <v>8</v>
      </c>
      <c r="I114" s="5"/>
      <c r="J114" s="222">
        <v>12.5</v>
      </c>
      <c r="K114" s="116">
        <v>100</v>
      </c>
      <c r="L114" s="4">
        <f t="shared" si="4"/>
        <v>0.125</v>
      </c>
      <c r="M114" s="3" t="s">
        <v>59</v>
      </c>
      <c r="N114" s="27" t="s">
        <v>87</v>
      </c>
      <c r="O114" s="27" t="s">
        <v>9</v>
      </c>
      <c r="P114" s="27"/>
    </row>
    <row r="115" spans="1:16" ht="12.75">
      <c r="A115" s="249">
        <v>114</v>
      </c>
      <c r="B115" s="27" t="s">
        <v>486</v>
      </c>
      <c r="C115" s="27" t="s">
        <v>233</v>
      </c>
      <c r="D115" s="27" t="s">
        <v>212</v>
      </c>
      <c r="E115" s="219" t="s">
        <v>114</v>
      </c>
      <c r="F115" s="3" t="s">
        <v>421</v>
      </c>
      <c r="G115" s="212">
        <v>8</v>
      </c>
      <c r="H115" s="212">
        <v>8</v>
      </c>
      <c r="I115" s="5"/>
      <c r="J115" s="222">
        <v>12</v>
      </c>
      <c r="K115" s="116">
        <v>100</v>
      </c>
      <c r="L115" s="4">
        <f t="shared" si="4"/>
        <v>0.12</v>
      </c>
      <c r="M115" s="3" t="s">
        <v>59</v>
      </c>
      <c r="N115" s="27" t="s">
        <v>87</v>
      </c>
      <c r="O115" s="27" t="s">
        <v>9</v>
      </c>
      <c r="P115" s="27"/>
    </row>
    <row r="116" spans="1:16" ht="12.75">
      <c r="A116" s="249">
        <v>115</v>
      </c>
      <c r="B116" s="27" t="s">
        <v>496</v>
      </c>
      <c r="C116" s="27" t="s">
        <v>316</v>
      </c>
      <c r="D116" s="27" t="s">
        <v>144</v>
      </c>
      <c r="E116" s="219" t="s">
        <v>114</v>
      </c>
      <c r="F116" s="3" t="s">
        <v>421</v>
      </c>
      <c r="G116" s="212">
        <v>8</v>
      </c>
      <c r="H116" s="212">
        <v>8</v>
      </c>
      <c r="I116" s="5"/>
      <c r="J116" s="222">
        <v>11</v>
      </c>
      <c r="K116" s="116">
        <v>100</v>
      </c>
      <c r="L116" s="4">
        <f t="shared" si="4"/>
        <v>0.11</v>
      </c>
      <c r="M116" s="3" t="s">
        <v>59</v>
      </c>
      <c r="N116" s="27" t="s">
        <v>87</v>
      </c>
      <c r="O116" s="27" t="s">
        <v>9</v>
      </c>
      <c r="P116" s="27"/>
    </row>
    <row r="117" spans="1:16" ht="12.75">
      <c r="A117" s="249">
        <v>116</v>
      </c>
      <c r="B117" s="27" t="s">
        <v>497</v>
      </c>
      <c r="C117" s="27" t="s">
        <v>318</v>
      </c>
      <c r="D117" s="27" t="s">
        <v>209</v>
      </c>
      <c r="E117" s="219" t="s">
        <v>113</v>
      </c>
      <c r="F117" s="3" t="s">
        <v>421</v>
      </c>
      <c r="G117" s="212">
        <v>8</v>
      </c>
      <c r="H117" s="212">
        <v>8</v>
      </c>
      <c r="I117" s="5"/>
      <c r="J117" s="222">
        <v>3</v>
      </c>
      <c r="K117" s="116">
        <v>100</v>
      </c>
      <c r="L117" s="4">
        <f>J117/K117</f>
        <v>0.03</v>
      </c>
      <c r="M117" s="45" t="s">
        <v>59</v>
      </c>
      <c r="N117" s="27" t="s">
        <v>87</v>
      </c>
      <c r="O117" s="27" t="s">
        <v>9</v>
      </c>
      <c r="P117" s="27"/>
    </row>
    <row r="118" spans="1:16" ht="12.75">
      <c r="A118" s="249">
        <v>117</v>
      </c>
      <c r="B118" s="114" t="s">
        <v>131</v>
      </c>
      <c r="C118" s="114" t="s">
        <v>132</v>
      </c>
      <c r="D118" s="114" t="s">
        <v>133</v>
      </c>
      <c r="E118" s="219" t="s">
        <v>113</v>
      </c>
      <c r="F118" s="45" t="s">
        <v>129</v>
      </c>
      <c r="G118" s="116">
        <v>9</v>
      </c>
      <c r="H118" s="116">
        <v>9</v>
      </c>
      <c r="I118" s="5"/>
      <c r="J118" s="221">
        <v>24</v>
      </c>
      <c r="K118" s="116">
        <v>100</v>
      </c>
      <c r="L118" s="118">
        <f aca="true" t="shared" si="5" ref="L118:L123">J118/K118</f>
        <v>0.24</v>
      </c>
      <c r="M118" s="45" t="s">
        <v>51</v>
      </c>
      <c r="N118" s="27" t="s">
        <v>87</v>
      </c>
      <c r="O118" s="27" t="s">
        <v>9</v>
      </c>
      <c r="P118" s="27"/>
    </row>
    <row r="119" spans="1:16" ht="12.75">
      <c r="A119" s="249">
        <v>118</v>
      </c>
      <c r="B119" s="114" t="s">
        <v>134</v>
      </c>
      <c r="C119" s="114" t="s">
        <v>135</v>
      </c>
      <c r="D119" s="114" t="s">
        <v>136</v>
      </c>
      <c r="E119" s="219" t="s">
        <v>114</v>
      </c>
      <c r="F119" s="45" t="s">
        <v>129</v>
      </c>
      <c r="G119" s="116">
        <v>9</v>
      </c>
      <c r="H119" s="116">
        <v>9</v>
      </c>
      <c r="I119" s="5"/>
      <c r="J119" s="221">
        <v>23</v>
      </c>
      <c r="K119" s="116">
        <v>100</v>
      </c>
      <c r="L119" s="118">
        <f t="shared" si="5"/>
        <v>0.23</v>
      </c>
      <c r="M119" s="45" t="s">
        <v>51</v>
      </c>
      <c r="N119" s="27" t="s">
        <v>87</v>
      </c>
      <c r="O119" s="27" t="s">
        <v>9</v>
      </c>
      <c r="P119" s="27"/>
    </row>
    <row r="120" spans="1:16" ht="12.75">
      <c r="A120" s="249">
        <v>119</v>
      </c>
      <c r="B120" s="114" t="s">
        <v>137</v>
      </c>
      <c r="C120" s="114" t="s">
        <v>138</v>
      </c>
      <c r="D120" s="114" t="s">
        <v>139</v>
      </c>
      <c r="E120" s="219" t="s">
        <v>113</v>
      </c>
      <c r="F120" s="45" t="s">
        <v>129</v>
      </c>
      <c r="G120" s="116">
        <v>9</v>
      </c>
      <c r="H120" s="116">
        <v>9</v>
      </c>
      <c r="I120" s="5"/>
      <c r="J120" s="221">
        <v>22</v>
      </c>
      <c r="K120" s="116">
        <v>100</v>
      </c>
      <c r="L120" s="118">
        <f t="shared" si="5"/>
        <v>0.22</v>
      </c>
      <c r="M120" s="45" t="s">
        <v>51</v>
      </c>
      <c r="N120" s="27" t="s">
        <v>87</v>
      </c>
      <c r="O120" s="27" t="s">
        <v>9</v>
      </c>
      <c r="P120" s="27"/>
    </row>
    <row r="121" spans="1:16" ht="12.75">
      <c r="A121" s="249">
        <v>120</v>
      </c>
      <c r="B121" s="114" t="s">
        <v>140</v>
      </c>
      <c r="C121" s="114" t="s">
        <v>141</v>
      </c>
      <c r="D121" s="114" t="s">
        <v>175</v>
      </c>
      <c r="E121" s="219" t="s">
        <v>114</v>
      </c>
      <c r="F121" s="45" t="s">
        <v>129</v>
      </c>
      <c r="G121" s="116">
        <v>9</v>
      </c>
      <c r="H121" s="116">
        <v>9</v>
      </c>
      <c r="I121" s="5"/>
      <c r="J121" s="221">
        <v>18</v>
      </c>
      <c r="K121" s="116">
        <v>100</v>
      </c>
      <c r="L121" s="118">
        <f t="shared" si="5"/>
        <v>0.18</v>
      </c>
      <c r="M121" s="137" t="s">
        <v>59</v>
      </c>
      <c r="N121" s="27" t="s">
        <v>87</v>
      </c>
      <c r="O121" s="27" t="s">
        <v>9</v>
      </c>
      <c r="P121" s="27"/>
    </row>
    <row r="122" spans="1:16" ht="12.75">
      <c r="A122" s="249">
        <v>121</v>
      </c>
      <c r="B122" s="114" t="s">
        <v>145</v>
      </c>
      <c r="C122" s="114" t="s">
        <v>146</v>
      </c>
      <c r="D122" s="114" t="s">
        <v>147</v>
      </c>
      <c r="E122" s="220" t="s">
        <v>114</v>
      </c>
      <c r="F122" s="45" t="s">
        <v>129</v>
      </c>
      <c r="G122" s="116">
        <v>9</v>
      </c>
      <c r="H122" s="116">
        <v>9</v>
      </c>
      <c r="I122" s="5"/>
      <c r="J122" s="250">
        <v>16</v>
      </c>
      <c r="K122" s="116">
        <v>100</v>
      </c>
      <c r="L122" s="148">
        <f t="shared" si="5"/>
        <v>0.16</v>
      </c>
      <c r="M122" s="3" t="s">
        <v>59</v>
      </c>
      <c r="N122" s="27" t="s">
        <v>87</v>
      </c>
      <c r="O122" s="27" t="s">
        <v>9</v>
      </c>
      <c r="P122" s="27"/>
    </row>
    <row r="123" spans="1:16" ht="12.75">
      <c r="A123" s="249">
        <v>122</v>
      </c>
      <c r="B123" s="145" t="s">
        <v>142</v>
      </c>
      <c r="C123" s="145" t="s">
        <v>143</v>
      </c>
      <c r="D123" s="145" t="s">
        <v>144</v>
      </c>
      <c r="E123" s="214" t="s">
        <v>114</v>
      </c>
      <c r="F123" s="45" t="s">
        <v>129</v>
      </c>
      <c r="G123" s="116">
        <v>9</v>
      </c>
      <c r="H123" s="116">
        <v>9</v>
      </c>
      <c r="I123" s="134"/>
      <c r="J123" s="250">
        <v>16</v>
      </c>
      <c r="K123" s="116">
        <v>100</v>
      </c>
      <c r="L123" s="4">
        <f t="shared" si="5"/>
        <v>0.16</v>
      </c>
      <c r="M123" s="3" t="s">
        <v>59</v>
      </c>
      <c r="N123" s="27" t="s">
        <v>87</v>
      </c>
      <c r="O123" s="27" t="s">
        <v>9</v>
      </c>
      <c r="P123" s="27"/>
    </row>
    <row r="124" spans="1:16" ht="12.75">
      <c r="A124" s="249">
        <v>123</v>
      </c>
      <c r="B124" s="27" t="s">
        <v>159</v>
      </c>
      <c r="C124" s="27" t="s">
        <v>160</v>
      </c>
      <c r="D124" s="27" t="s">
        <v>161</v>
      </c>
      <c r="E124" s="214" t="s">
        <v>113</v>
      </c>
      <c r="F124" s="45" t="s">
        <v>129</v>
      </c>
      <c r="G124" s="116">
        <v>9</v>
      </c>
      <c r="H124" s="116">
        <v>9</v>
      </c>
      <c r="I124" s="28"/>
      <c r="J124" s="28">
        <v>15</v>
      </c>
      <c r="K124" s="116">
        <v>100</v>
      </c>
      <c r="L124" s="4">
        <f>J125/K124</f>
        <v>0.12</v>
      </c>
      <c r="M124" s="3" t="s">
        <v>59</v>
      </c>
      <c r="N124" s="27" t="s">
        <v>87</v>
      </c>
      <c r="O124" s="27" t="s">
        <v>9</v>
      </c>
      <c r="P124" s="27"/>
    </row>
    <row r="125" spans="1:16" ht="12.75">
      <c r="A125" s="249">
        <v>124</v>
      </c>
      <c r="B125" s="27" t="s">
        <v>148</v>
      </c>
      <c r="C125" s="27" t="s">
        <v>149</v>
      </c>
      <c r="D125" s="27" t="s">
        <v>150</v>
      </c>
      <c r="E125" s="213" t="s">
        <v>113</v>
      </c>
      <c r="F125" s="45" t="s">
        <v>129</v>
      </c>
      <c r="G125" s="116">
        <v>9</v>
      </c>
      <c r="H125" s="116">
        <v>9</v>
      </c>
      <c r="I125" s="5"/>
      <c r="J125" s="221">
        <v>12</v>
      </c>
      <c r="K125" s="116">
        <v>100</v>
      </c>
      <c r="L125" s="4">
        <f>J126/K125</f>
        <v>0.12</v>
      </c>
      <c r="M125" s="3" t="s">
        <v>59</v>
      </c>
      <c r="N125" s="27" t="s">
        <v>87</v>
      </c>
      <c r="O125" s="27" t="s">
        <v>9</v>
      </c>
      <c r="P125" s="27"/>
    </row>
    <row r="126" spans="1:16" ht="12.75">
      <c r="A126" s="249">
        <v>125</v>
      </c>
      <c r="B126" s="114" t="s">
        <v>151</v>
      </c>
      <c r="C126" s="114" t="s">
        <v>152</v>
      </c>
      <c r="D126" s="114" t="s">
        <v>153</v>
      </c>
      <c r="E126" s="213" t="s">
        <v>113</v>
      </c>
      <c r="F126" s="45" t="s">
        <v>129</v>
      </c>
      <c r="G126" s="116">
        <v>9</v>
      </c>
      <c r="H126" s="116">
        <v>9</v>
      </c>
      <c r="I126" s="5"/>
      <c r="J126" s="221">
        <v>12</v>
      </c>
      <c r="K126" s="116">
        <v>100</v>
      </c>
      <c r="L126" s="4">
        <f>J127/K126</f>
        <v>0.1</v>
      </c>
      <c r="M126" s="3" t="s">
        <v>59</v>
      </c>
      <c r="N126" s="27" t="s">
        <v>87</v>
      </c>
      <c r="O126" s="27" t="s">
        <v>9</v>
      </c>
      <c r="P126" s="27"/>
    </row>
    <row r="127" spans="1:16" ht="12.75">
      <c r="A127" s="249">
        <v>126</v>
      </c>
      <c r="B127" s="114" t="s">
        <v>154</v>
      </c>
      <c r="C127" s="114" t="s">
        <v>132</v>
      </c>
      <c r="D127" s="114" t="s">
        <v>155</v>
      </c>
      <c r="E127" s="213" t="s">
        <v>113</v>
      </c>
      <c r="F127" s="45" t="s">
        <v>129</v>
      </c>
      <c r="G127" s="116">
        <v>9</v>
      </c>
      <c r="H127" s="116">
        <v>9</v>
      </c>
      <c r="I127" s="5"/>
      <c r="J127" s="221">
        <v>10</v>
      </c>
      <c r="K127" s="116">
        <v>100</v>
      </c>
      <c r="L127" s="4">
        <f>J128/K127</f>
        <v>0.09</v>
      </c>
      <c r="M127" s="3" t="s">
        <v>59</v>
      </c>
      <c r="N127" s="27" t="s">
        <v>87</v>
      </c>
      <c r="O127" s="27" t="s">
        <v>9</v>
      </c>
      <c r="P127" s="27"/>
    </row>
    <row r="128" spans="1:16" ht="12.75">
      <c r="A128" s="249">
        <v>127</v>
      </c>
      <c r="B128" s="114" t="s">
        <v>156</v>
      </c>
      <c r="C128" s="114" t="s">
        <v>157</v>
      </c>
      <c r="D128" s="114" t="s">
        <v>158</v>
      </c>
      <c r="E128" s="213" t="s">
        <v>114</v>
      </c>
      <c r="F128" s="45" t="s">
        <v>129</v>
      </c>
      <c r="G128" s="116">
        <v>9</v>
      </c>
      <c r="H128" s="116">
        <v>9</v>
      </c>
      <c r="I128" s="5"/>
      <c r="J128" s="221">
        <v>9</v>
      </c>
      <c r="K128" s="116">
        <v>100</v>
      </c>
      <c r="L128" s="4">
        <f>J129/K128</f>
        <v>0.08</v>
      </c>
      <c r="M128" s="3" t="s">
        <v>59</v>
      </c>
      <c r="N128" s="27" t="s">
        <v>87</v>
      </c>
      <c r="O128" s="27" t="s">
        <v>9</v>
      </c>
      <c r="P128" s="27"/>
    </row>
    <row r="129" spans="1:16" ht="12.75">
      <c r="A129" s="249">
        <v>128</v>
      </c>
      <c r="B129" s="114" t="s">
        <v>162</v>
      </c>
      <c r="C129" s="114" t="s">
        <v>163</v>
      </c>
      <c r="D129" s="114" t="s">
        <v>155</v>
      </c>
      <c r="E129" s="213" t="s">
        <v>113</v>
      </c>
      <c r="F129" s="45" t="s">
        <v>129</v>
      </c>
      <c r="G129" s="116">
        <v>9</v>
      </c>
      <c r="H129" s="116">
        <v>9</v>
      </c>
      <c r="I129" s="5"/>
      <c r="J129" s="221">
        <v>8</v>
      </c>
      <c r="K129" s="116">
        <v>100</v>
      </c>
      <c r="L129" s="4">
        <f>J129/K129</f>
        <v>0.08</v>
      </c>
      <c r="M129" s="3" t="s">
        <v>59</v>
      </c>
      <c r="N129" s="27" t="s">
        <v>87</v>
      </c>
      <c r="O129" s="27" t="s">
        <v>9</v>
      </c>
      <c r="P129" s="27"/>
    </row>
    <row r="130" spans="1:16" ht="12.75">
      <c r="A130" s="249">
        <v>129</v>
      </c>
      <c r="B130" s="114" t="s">
        <v>164</v>
      </c>
      <c r="C130" s="114" t="s">
        <v>165</v>
      </c>
      <c r="D130" s="114" t="s">
        <v>166</v>
      </c>
      <c r="E130" s="213" t="s">
        <v>114</v>
      </c>
      <c r="F130" s="45" t="s">
        <v>129</v>
      </c>
      <c r="G130" s="116">
        <v>9</v>
      </c>
      <c r="H130" s="116">
        <v>9</v>
      </c>
      <c r="I130" s="5"/>
      <c r="J130" s="221">
        <v>8</v>
      </c>
      <c r="K130" s="116">
        <v>100</v>
      </c>
      <c r="L130" s="4">
        <f>J130/K130</f>
        <v>0.08</v>
      </c>
      <c r="M130" s="3" t="s">
        <v>59</v>
      </c>
      <c r="N130" s="27" t="s">
        <v>87</v>
      </c>
      <c r="O130" s="27" t="s">
        <v>9</v>
      </c>
      <c r="P130" s="27"/>
    </row>
    <row r="131" spans="1:16" ht="12.75">
      <c r="A131" s="249">
        <v>130</v>
      </c>
      <c r="B131" s="114" t="s">
        <v>167</v>
      </c>
      <c r="C131" s="114" t="s">
        <v>168</v>
      </c>
      <c r="D131" s="114" t="s">
        <v>176</v>
      </c>
      <c r="E131" s="213" t="s">
        <v>113</v>
      </c>
      <c r="F131" s="45" t="s">
        <v>129</v>
      </c>
      <c r="G131" s="116">
        <v>9</v>
      </c>
      <c r="H131" s="116">
        <v>9</v>
      </c>
      <c r="I131" s="5"/>
      <c r="J131" s="221">
        <v>8</v>
      </c>
      <c r="K131" s="116">
        <v>100</v>
      </c>
      <c r="L131" s="4">
        <f>J131/K131</f>
        <v>0.08</v>
      </c>
      <c r="M131" s="3" t="s">
        <v>59</v>
      </c>
      <c r="N131" s="27" t="s">
        <v>87</v>
      </c>
      <c r="O131" s="27" t="s">
        <v>9</v>
      </c>
      <c r="P131" s="27"/>
    </row>
    <row r="132" spans="1:16" ht="12.75">
      <c r="A132" s="249">
        <v>131</v>
      </c>
      <c r="B132" s="114" t="s">
        <v>169</v>
      </c>
      <c r="C132" s="114" t="s">
        <v>170</v>
      </c>
      <c r="D132" s="114" t="s">
        <v>171</v>
      </c>
      <c r="E132" s="213" t="s">
        <v>114</v>
      </c>
      <c r="F132" s="45" t="s">
        <v>129</v>
      </c>
      <c r="G132" s="116">
        <v>9</v>
      </c>
      <c r="H132" s="116">
        <v>9</v>
      </c>
      <c r="I132" s="5"/>
      <c r="J132" s="221">
        <v>5</v>
      </c>
      <c r="K132" s="116">
        <v>100</v>
      </c>
      <c r="L132" s="4">
        <f>J132/K132</f>
        <v>0.05</v>
      </c>
      <c r="M132" s="3" t="s">
        <v>59</v>
      </c>
      <c r="N132" s="27" t="s">
        <v>87</v>
      </c>
      <c r="O132" s="27" t="s">
        <v>9</v>
      </c>
      <c r="P132" s="27"/>
    </row>
    <row r="133" spans="1:16" ht="12.75">
      <c r="A133" s="249">
        <v>132</v>
      </c>
      <c r="B133" s="114" t="s">
        <v>284</v>
      </c>
      <c r="C133" s="114" t="s">
        <v>199</v>
      </c>
      <c r="D133" s="114" t="s">
        <v>224</v>
      </c>
      <c r="E133" s="213" t="s">
        <v>114</v>
      </c>
      <c r="F133" s="45" t="s">
        <v>129</v>
      </c>
      <c r="G133" s="116">
        <v>10</v>
      </c>
      <c r="H133" s="116">
        <v>10</v>
      </c>
      <c r="I133" s="5" t="s">
        <v>107</v>
      </c>
      <c r="J133" s="221">
        <v>64</v>
      </c>
      <c r="K133" s="116">
        <v>100</v>
      </c>
      <c r="L133" s="4">
        <f>J133/K133</f>
        <v>0.64</v>
      </c>
      <c r="M133" s="3" t="s">
        <v>50</v>
      </c>
      <c r="N133" s="27" t="s">
        <v>87</v>
      </c>
      <c r="O133" s="27" t="s">
        <v>9</v>
      </c>
      <c r="P133" s="27"/>
    </row>
    <row r="134" spans="1:16" ht="12.75">
      <c r="A134" s="249">
        <v>133</v>
      </c>
      <c r="B134" s="114" t="s">
        <v>287</v>
      </c>
      <c r="C134" s="114" t="s">
        <v>135</v>
      </c>
      <c r="D134" s="114" t="s">
        <v>288</v>
      </c>
      <c r="E134" s="213" t="s">
        <v>114</v>
      </c>
      <c r="F134" s="45" t="s">
        <v>129</v>
      </c>
      <c r="G134" s="116">
        <v>10</v>
      </c>
      <c r="H134" s="116">
        <v>10</v>
      </c>
      <c r="I134" s="5" t="s">
        <v>107</v>
      </c>
      <c r="J134" s="221">
        <v>60</v>
      </c>
      <c r="K134" s="116">
        <v>100</v>
      </c>
      <c r="L134" s="4">
        <f aca="true" t="shared" si="6" ref="L134:L163">J134/K134</f>
        <v>0.6</v>
      </c>
      <c r="M134" s="3" t="s">
        <v>51</v>
      </c>
      <c r="N134" s="27" t="s">
        <v>87</v>
      </c>
      <c r="O134" s="27" t="s">
        <v>9</v>
      </c>
      <c r="P134" s="27"/>
    </row>
    <row r="135" spans="1:16" ht="12.75">
      <c r="A135" s="249">
        <v>134</v>
      </c>
      <c r="B135" s="114" t="s">
        <v>293</v>
      </c>
      <c r="C135" s="114" t="s">
        <v>294</v>
      </c>
      <c r="D135" s="114" t="s">
        <v>136</v>
      </c>
      <c r="E135" s="213" t="s">
        <v>114</v>
      </c>
      <c r="F135" s="45" t="s">
        <v>129</v>
      </c>
      <c r="G135" s="116">
        <v>10</v>
      </c>
      <c r="H135" s="116">
        <v>10</v>
      </c>
      <c r="I135" s="5" t="s">
        <v>107</v>
      </c>
      <c r="J135" s="221">
        <v>43</v>
      </c>
      <c r="K135" s="116">
        <v>100</v>
      </c>
      <c r="L135" s="4">
        <f t="shared" si="6"/>
        <v>0.43</v>
      </c>
      <c r="M135" s="3" t="s">
        <v>51</v>
      </c>
      <c r="N135" s="27" t="s">
        <v>87</v>
      </c>
      <c r="O135" s="27" t="s">
        <v>9</v>
      </c>
      <c r="P135" s="27"/>
    </row>
    <row r="136" spans="1:16" ht="12.75">
      <c r="A136" s="249">
        <v>135</v>
      </c>
      <c r="B136" s="114" t="s">
        <v>311</v>
      </c>
      <c r="C136" s="114" t="s">
        <v>294</v>
      </c>
      <c r="D136" s="114" t="s">
        <v>182</v>
      </c>
      <c r="E136" s="213" t="s">
        <v>114</v>
      </c>
      <c r="F136" s="45" t="s">
        <v>129</v>
      </c>
      <c r="G136" s="116">
        <v>10</v>
      </c>
      <c r="H136" s="116">
        <v>10</v>
      </c>
      <c r="I136" s="5" t="s">
        <v>107</v>
      </c>
      <c r="J136" s="221">
        <v>35</v>
      </c>
      <c r="K136" s="116">
        <v>100</v>
      </c>
      <c r="L136" s="4">
        <f t="shared" si="6"/>
        <v>0.35</v>
      </c>
      <c r="M136" s="3" t="s">
        <v>59</v>
      </c>
      <c r="N136" s="27" t="s">
        <v>87</v>
      </c>
      <c r="O136" s="27" t="s">
        <v>9</v>
      </c>
      <c r="P136" s="27"/>
    </row>
    <row r="137" spans="1:16" ht="12.75">
      <c r="A137" s="249">
        <v>136</v>
      </c>
      <c r="B137" s="114" t="s">
        <v>283</v>
      </c>
      <c r="C137" s="114" t="s">
        <v>165</v>
      </c>
      <c r="D137" s="114" t="s">
        <v>175</v>
      </c>
      <c r="E137" s="213" t="s">
        <v>114</v>
      </c>
      <c r="F137" s="45" t="s">
        <v>129</v>
      </c>
      <c r="G137" s="116">
        <v>10</v>
      </c>
      <c r="H137" s="116">
        <v>10</v>
      </c>
      <c r="I137" s="5" t="s">
        <v>107</v>
      </c>
      <c r="J137" s="221">
        <v>34</v>
      </c>
      <c r="K137" s="116">
        <v>100</v>
      </c>
      <c r="L137" s="4">
        <f t="shared" si="6"/>
        <v>0.34</v>
      </c>
      <c r="M137" s="3" t="s">
        <v>59</v>
      </c>
      <c r="N137" s="27" t="s">
        <v>87</v>
      </c>
      <c r="O137" s="27" t="s">
        <v>9</v>
      </c>
      <c r="P137" s="27"/>
    </row>
    <row r="138" spans="1:16" ht="12.75">
      <c r="A138" s="249">
        <v>137</v>
      </c>
      <c r="B138" s="114" t="s">
        <v>320</v>
      </c>
      <c r="C138" s="114" t="s">
        <v>160</v>
      </c>
      <c r="D138" s="114" t="s">
        <v>321</v>
      </c>
      <c r="E138" s="213" t="s">
        <v>113</v>
      </c>
      <c r="F138" s="45" t="s">
        <v>129</v>
      </c>
      <c r="G138" s="116">
        <v>10</v>
      </c>
      <c r="H138" s="116">
        <v>10</v>
      </c>
      <c r="I138" s="5" t="s">
        <v>107</v>
      </c>
      <c r="J138" s="221">
        <v>30</v>
      </c>
      <c r="K138" s="116">
        <v>100</v>
      </c>
      <c r="L138" s="4">
        <f t="shared" si="6"/>
        <v>0.3</v>
      </c>
      <c r="M138" s="3" t="s">
        <v>59</v>
      </c>
      <c r="N138" s="27" t="s">
        <v>87</v>
      </c>
      <c r="O138" s="27" t="s">
        <v>9</v>
      </c>
      <c r="P138" s="27"/>
    </row>
    <row r="139" spans="1:16" ht="12.75">
      <c r="A139" s="249">
        <v>138</v>
      </c>
      <c r="B139" s="114" t="s">
        <v>279</v>
      </c>
      <c r="C139" s="114" t="s">
        <v>280</v>
      </c>
      <c r="D139" s="114" t="s">
        <v>240</v>
      </c>
      <c r="E139" s="213" t="s">
        <v>113</v>
      </c>
      <c r="F139" s="45" t="s">
        <v>129</v>
      </c>
      <c r="G139" s="116">
        <v>10</v>
      </c>
      <c r="H139" s="116">
        <v>10</v>
      </c>
      <c r="I139" s="5" t="s">
        <v>107</v>
      </c>
      <c r="J139" s="221">
        <v>29</v>
      </c>
      <c r="K139" s="116">
        <v>100</v>
      </c>
      <c r="L139" s="4">
        <f t="shared" si="6"/>
        <v>0.29</v>
      </c>
      <c r="M139" s="3" t="s">
        <v>59</v>
      </c>
      <c r="N139" s="27" t="s">
        <v>87</v>
      </c>
      <c r="O139" s="27" t="s">
        <v>9</v>
      </c>
      <c r="P139" s="27"/>
    </row>
    <row r="140" spans="1:16" ht="12.75">
      <c r="A140" s="249">
        <v>139</v>
      </c>
      <c r="B140" s="27" t="s">
        <v>504</v>
      </c>
      <c r="C140" s="27" t="s">
        <v>474</v>
      </c>
      <c r="D140" s="27" t="s">
        <v>192</v>
      </c>
      <c r="E140" s="213" t="s">
        <v>114</v>
      </c>
      <c r="F140" s="45" t="s">
        <v>129</v>
      </c>
      <c r="G140" s="116">
        <v>10</v>
      </c>
      <c r="H140" s="116">
        <v>10</v>
      </c>
      <c r="I140" s="5" t="s">
        <v>107</v>
      </c>
      <c r="J140" s="28">
        <v>28</v>
      </c>
      <c r="K140" s="116">
        <v>100</v>
      </c>
      <c r="L140" s="4">
        <f t="shared" si="6"/>
        <v>0.28</v>
      </c>
      <c r="M140" s="3" t="s">
        <v>59</v>
      </c>
      <c r="N140" s="27" t="s">
        <v>87</v>
      </c>
      <c r="O140" s="27" t="s">
        <v>9</v>
      </c>
      <c r="P140" s="27"/>
    </row>
    <row r="141" spans="1:16" ht="12.75">
      <c r="A141" s="249">
        <v>140</v>
      </c>
      <c r="B141" s="27" t="s">
        <v>285</v>
      </c>
      <c r="C141" s="27" t="s">
        <v>286</v>
      </c>
      <c r="D141" s="27" t="s">
        <v>161</v>
      </c>
      <c r="E141" s="213" t="s">
        <v>113</v>
      </c>
      <c r="F141" s="45" t="s">
        <v>129</v>
      </c>
      <c r="G141" s="116">
        <v>10</v>
      </c>
      <c r="H141" s="116">
        <v>10</v>
      </c>
      <c r="I141" s="5" t="s">
        <v>107</v>
      </c>
      <c r="J141" s="28">
        <v>27</v>
      </c>
      <c r="K141" s="116">
        <v>100</v>
      </c>
      <c r="L141" s="4">
        <f t="shared" si="6"/>
        <v>0.27</v>
      </c>
      <c r="M141" s="3" t="s">
        <v>59</v>
      </c>
      <c r="N141" s="27" t="s">
        <v>87</v>
      </c>
      <c r="O141" s="27" t="s">
        <v>9</v>
      </c>
      <c r="P141" s="27"/>
    </row>
    <row r="142" spans="1:16" ht="12.75">
      <c r="A142" s="249">
        <v>141</v>
      </c>
      <c r="B142" s="27" t="s">
        <v>289</v>
      </c>
      <c r="C142" s="27" t="s">
        <v>149</v>
      </c>
      <c r="D142" s="27" t="s">
        <v>133</v>
      </c>
      <c r="E142" s="213" t="s">
        <v>113</v>
      </c>
      <c r="F142" s="45" t="s">
        <v>129</v>
      </c>
      <c r="G142" s="116">
        <v>10</v>
      </c>
      <c r="H142" s="116">
        <v>10</v>
      </c>
      <c r="I142" s="5" t="s">
        <v>107</v>
      </c>
      <c r="J142" s="28">
        <v>25</v>
      </c>
      <c r="K142" s="116">
        <v>100</v>
      </c>
      <c r="L142" s="4">
        <f t="shared" si="6"/>
        <v>0.25</v>
      </c>
      <c r="M142" s="3" t="s">
        <v>59</v>
      </c>
      <c r="N142" s="27" t="s">
        <v>87</v>
      </c>
      <c r="O142" s="27" t="s">
        <v>9</v>
      </c>
      <c r="P142" s="27"/>
    </row>
    <row r="143" spans="1:16" ht="12.75">
      <c r="A143" s="249">
        <v>142</v>
      </c>
      <c r="B143" s="114" t="s">
        <v>505</v>
      </c>
      <c r="C143" s="114" t="s">
        <v>506</v>
      </c>
      <c r="D143" s="114"/>
      <c r="E143" s="213" t="s">
        <v>113</v>
      </c>
      <c r="F143" s="45" t="s">
        <v>129</v>
      </c>
      <c r="G143" s="116">
        <v>10</v>
      </c>
      <c r="H143" s="116">
        <v>10</v>
      </c>
      <c r="I143" s="5" t="s">
        <v>107</v>
      </c>
      <c r="J143" s="221">
        <v>24</v>
      </c>
      <c r="K143" s="116">
        <v>100</v>
      </c>
      <c r="L143" s="4">
        <f t="shared" si="6"/>
        <v>0.24</v>
      </c>
      <c r="M143" s="3" t="s">
        <v>59</v>
      </c>
      <c r="N143" s="27" t="s">
        <v>87</v>
      </c>
      <c r="O143" s="27" t="s">
        <v>9</v>
      </c>
      <c r="P143" s="27"/>
    </row>
    <row r="144" spans="1:16" ht="12.75">
      <c r="A144" s="249">
        <v>143</v>
      </c>
      <c r="B144" s="114" t="s">
        <v>507</v>
      </c>
      <c r="C144" s="114" t="s">
        <v>508</v>
      </c>
      <c r="D144" s="114" t="s">
        <v>186</v>
      </c>
      <c r="E144" s="213" t="s">
        <v>114</v>
      </c>
      <c r="F144" s="45" t="s">
        <v>129</v>
      </c>
      <c r="G144" s="116">
        <v>10</v>
      </c>
      <c r="H144" s="116">
        <v>10</v>
      </c>
      <c r="I144" s="5" t="s">
        <v>107</v>
      </c>
      <c r="J144" s="221">
        <v>22</v>
      </c>
      <c r="K144" s="116">
        <v>100</v>
      </c>
      <c r="L144" s="4">
        <f t="shared" si="6"/>
        <v>0.22</v>
      </c>
      <c r="M144" s="3" t="s">
        <v>59</v>
      </c>
      <c r="N144" s="27" t="s">
        <v>87</v>
      </c>
      <c r="O144" s="27" t="s">
        <v>9</v>
      </c>
      <c r="P144" s="27"/>
    </row>
    <row r="145" spans="1:16" ht="12.75">
      <c r="A145" s="249">
        <v>144</v>
      </c>
      <c r="B145" s="114" t="s">
        <v>324</v>
      </c>
      <c r="C145" s="114" t="s">
        <v>325</v>
      </c>
      <c r="D145" s="114" t="s">
        <v>240</v>
      </c>
      <c r="E145" s="213" t="s">
        <v>113</v>
      </c>
      <c r="F145" s="45" t="s">
        <v>129</v>
      </c>
      <c r="G145" s="116">
        <v>10</v>
      </c>
      <c r="H145" s="116">
        <v>10</v>
      </c>
      <c r="I145" s="5" t="s">
        <v>107</v>
      </c>
      <c r="J145" s="221">
        <v>22</v>
      </c>
      <c r="K145" s="116">
        <v>100</v>
      </c>
      <c r="L145" s="4">
        <f t="shared" si="6"/>
        <v>0.22</v>
      </c>
      <c r="M145" s="3" t="s">
        <v>59</v>
      </c>
      <c r="N145" s="27" t="s">
        <v>87</v>
      </c>
      <c r="O145" s="27" t="s">
        <v>9</v>
      </c>
      <c r="P145" s="27"/>
    </row>
    <row r="146" spans="1:16" ht="12.75">
      <c r="A146" s="249">
        <v>145</v>
      </c>
      <c r="B146" s="27" t="s">
        <v>509</v>
      </c>
      <c r="C146" s="27" t="s">
        <v>399</v>
      </c>
      <c r="D146" s="27" t="s">
        <v>319</v>
      </c>
      <c r="E146" s="213" t="s">
        <v>113</v>
      </c>
      <c r="F146" s="45" t="s">
        <v>129</v>
      </c>
      <c r="G146" s="116">
        <v>10</v>
      </c>
      <c r="H146" s="116">
        <v>10</v>
      </c>
      <c r="I146" s="5" t="s">
        <v>107</v>
      </c>
      <c r="J146" s="221">
        <v>19</v>
      </c>
      <c r="K146" s="116">
        <v>100</v>
      </c>
      <c r="L146" s="4">
        <f t="shared" si="6"/>
        <v>0.19</v>
      </c>
      <c r="M146" s="3" t="s">
        <v>59</v>
      </c>
      <c r="N146" s="27" t="s">
        <v>87</v>
      </c>
      <c r="O146" s="27" t="s">
        <v>9</v>
      </c>
      <c r="P146" s="27"/>
    </row>
    <row r="147" spans="1:16" ht="12.75">
      <c r="A147" s="249">
        <v>146</v>
      </c>
      <c r="B147" s="27" t="s">
        <v>281</v>
      </c>
      <c r="C147" s="27" t="s">
        <v>143</v>
      </c>
      <c r="D147" s="27" t="s">
        <v>144</v>
      </c>
      <c r="E147" s="213" t="s">
        <v>114</v>
      </c>
      <c r="F147" s="45" t="s">
        <v>129</v>
      </c>
      <c r="G147" s="116">
        <v>10</v>
      </c>
      <c r="H147" s="116">
        <v>10</v>
      </c>
      <c r="I147" s="5" t="s">
        <v>107</v>
      </c>
      <c r="J147" s="221">
        <v>22</v>
      </c>
      <c r="K147" s="116">
        <v>100</v>
      </c>
      <c r="L147" s="4">
        <f t="shared" si="6"/>
        <v>0.22</v>
      </c>
      <c r="M147" s="3" t="s">
        <v>59</v>
      </c>
      <c r="N147" s="27" t="s">
        <v>87</v>
      </c>
      <c r="O147" s="27" t="s">
        <v>9</v>
      </c>
      <c r="P147" s="27"/>
    </row>
    <row r="148" spans="1:16" ht="12.75">
      <c r="A148" s="249">
        <v>147</v>
      </c>
      <c r="B148" s="27" t="s">
        <v>277</v>
      </c>
      <c r="C148" s="27" t="s">
        <v>278</v>
      </c>
      <c r="D148" s="27" t="s">
        <v>215</v>
      </c>
      <c r="E148" s="213" t="s">
        <v>114</v>
      </c>
      <c r="F148" s="45" t="s">
        <v>129</v>
      </c>
      <c r="G148" s="116">
        <v>10</v>
      </c>
      <c r="H148" s="116">
        <v>10</v>
      </c>
      <c r="I148" s="5" t="s">
        <v>107</v>
      </c>
      <c r="J148" s="221">
        <v>18</v>
      </c>
      <c r="K148" s="116">
        <v>100</v>
      </c>
      <c r="L148" s="4">
        <f t="shared" si="6"/>
        <v>0.18</v>
      </c>
      <c r="M148" s="3" t="s">
        <v>59</v>
      </c>
      <c r="N148" s="27" t="s">
        <v>87</v>
      </c>
      <c r="O148" s="27" t="s">
        <v>9</v>
      </c>
      <c r="P148" s="27"/>
    </row>
    <row r="149" spans="1:16" ht="12.75">
      <c r="A149" s="249">
        <v>148</v>
      </c>
      <c r="B149" s="27" t="s">
        <v>315</v>
      </c>
      <c r="C149" s="27" t="s">
        <v>316</v>
      </c>
      <c r="D149" s="27" t="s">
        <v>136</v>
      </c>
      <c r="E149" s="213" t="s">
        <v>114</v>
      </c>
      <c r="F149" s="45" t="s">
        <v>129</v>
      </c>
      <c r="G149" s="116">
        <v>10</v>
      </c>
      <c r="H149" s="116">
        <v>10</v>
      </c>
      <c r="I149" s="5" t="s">
        <v>107</v>
      </c>
      <c r="J149" s="221">
        <v>15.5</v>
      </c>
      <c r="K149" s="116">
        <v>100</v>
      </c>
      <c r="L149" s="4">
        <f t="shared" si="6"/>
        <v>0.155</v>
      </c>
      <c r="M149" s="3" t="s">
        <v>59</v>
      </c>
      <c r="N149" s="27" t="s">
        <v>87</v>
      </c>
      <c r="O149" s="27" t="s">
        <v>9</v>
      </c>
      <c r="P149" s="27"/>
    </row>
    <row r="150" spans="1:16" ht="12.75">
      <c r="A150" s="249">
        <v>149</v>
      </c>
      <c r="B150" s="27" t="s">
        <v>275</v>
      </c>
      <c r="C150" s="27" t="s">
        <v>276</v>
      </c>
      <c r="D150" s="27" t="s">
        <v>175</v>
      </c>
      <c r="E150" s="213" t="s">
        <v>114</v>
      </c>
      <c r="F150" s="45" t="s">
        <v>129</v>
      </c>
      <c r="G150" s="116">
        <v>10</v>
      </c>
      <c r="H150" s="116">
        <v>10</v>
      </c>
      <c r="I150" s="5" t="s">
        <v>107</v>
      </c>
      <c r="J150" s="221">
        <v>14</v>
      </c>
      <c r="K150" s="116">
        <v>100</v>
      </c>
      <c r="L150" s="4">
        <f t="shared" si="6"/>
        <v>0.14</v>
      </c>
      <c r="M150" s="3" t="s">
        <v>59</v>
      </c>
      <c r="N150" s="27" t="s">
        <v>87</v>
      </c>
      <c r="O150" s="27" t="s">
        <v>9</v>
      </c>
      <c r="P150" s="27"/>
    </row>
    <row r="151" spans="1:16" ht="12.75">
      <c r="A151" s="249">
        <v>150</v>
      </c>
      <c r="B151" s="27" t="s">
        <v>510</v>
      </c>
      <c r="C151" s="27" t="s">
        <v>511</v>
      </c>
      <c r="D151" s="27" t="s">
        <v>314</v>
      </c>
      <c r="E151" s="213" t="s">
        <v>114</v>
      </c>
      <c r="F151" s="45" t="s">
        <v>129</v>
      </c>
      <c r="G151" s="116">
        <v>10</v>
      </c>
      <c r="H151" s="116">
        <v>10</v>
      </c>
      <c r="I151" s="5" t="s">
        <v>107</v>
      </c>
      <c r="J151" s="221">
        <v>9</v>
      </c>
      <c r="K151" s="116">
        <v>100</v>
      </c>
      <c r="L151" s="4">
        <f t="shared" si="6"/>
        <v>0.09</v>
      </c>
      <c r="M151" s="3" t="s">
        <v>59</v>
      </c>
      <c r="N151" s="27" t="s">
        <v>87</v>
      </c>
      <c r="O151" s="27" t="s">
        <v>9</v>
      </c>
      <c r="P151" s="27"/>
    </row>
    <row r="152" spans="1:16" ht="12.75">
      <c r="A152" s="249">
        <v>151</v>
      </c>
      <c r="B152" s="114" t="s">
        <v>503</v>
      </c>
      <c r="C152" s="114" t="s">
        <v>385</v>
      </c>
      <c r="D152" s="114" t="s">
        <v>144</v>
      </c>
      <c r="E152" s="213" t="s">
        <v>114</v>
      </c>
      <c r="F152" s="45" t="s">
        <v>129</v>
      </c>
      <c r="G152" s="116">
        <v>11</v>
      </c>
      <c r="H152" s="116">
        <v>11</v>
      </c>
      <c r="I152" s="5"/>
      <c r="J152" s="221">
        <v>36</v>
      </c>
      <c r="K152" s="116">
        <v>100</v>
      </c>
      <c r="L152" s="4">
        <f t="shared" si="6"/>
        <v>0.36</v>
      </c>
      <c r="M152" s="3" t="s">
        <v>51</v>
      </c>
      <c r="N152" s="27" t="s">
        <v>87</v>
      </c>
      <c r="O152" s="27" t="s">
        <v>9</v>
      </c>
      <c r="P152" s="27"/>
    </row>
    <row r="153" spans="1:16" ht="12.75">
      <c r="A153" s="249">
        <v>152</v>
      </c>
      <c r="B153" s="114" t="s">
        <v>336</v>
      </c>
      <c r="C153" s="114" t="s">
        <v>296</v>
      </c>
      <c r="D153" s="114" t="s">
        <v>337</v>
      </c>
      <c r="E153" s="213" t="s">
        <v>114</v>
      </c>
      <c r="F153" s="45" t="s">
        <v>129</v>
      </c>
      <c r="G153" s="116">
        <v>11</v>
      </c>
      <c r="H153" s="116">
        <v>11</v>
      </c>
      <c r="I153" s="5"/>
      <c r="J153" s="221">
        <v>35</v>
      </c>
      <c r="K153" s="116">
        <v>100</v>
      </c>
      <c r="L153" s="4">
        <f t="shared" si="6"/>
        <v>0.35</v>
      </c>
      <c r="M153" s="3" t="s">
        <v>59</v>
      </c>
      <c r="N153" s="27" t="s">
        <v>87</v>
      </c>
      <c r="O153" s="27" t="s">
        <v>9</v>
      </c>
      <c r="P153" s="27"/>
    </row>
    <row r="154" spans="1:16" ht="12.75">
      <c r="A154" s="249">
        <v>153</v>
      </c>
      <c r="B154" s="114" t="s">
        <v>347</v>
      </c>
      <c r="C154" s="114" t="s">
        <v>135</v>
      </c>
      <c r="D154" s="114" t="s">
        <v>348</v>
      </c>
      <c r="E154" s="213" t="s">
        <v>114</v>
      </c>
      <c r="F154" s="45" t="s">
        <v>129</v>
      </c>
      <c r="G154" s="116">
        <v>11</v>
      </c>
      <c r="H154" s="116">
        <v>11</v>
      </c>
      <c r="I154" s="5"/>
      <c r="J154" s="221">
        <v>25</v>
      </c>
      <c r="K154" s="116">
        <v>100</v>
      </c>
      <c r="L154" s="4">
        <f t="shared" si="6"/>
        <v>0.25</v>
      </c>
      <c r="M154" s="3" t="s">
        <v>59</v>
      </c>
      <c r="N154" s="27" t="s">
        <v>87</v>
      </c>
      <c r="O154" s="27" t="s">
        <v>9</v>
      </c>
      <c r="P154" s="27"/>
    </row>
    <row r="155" spans="1:16" ht="12.75">
      <c r="A155" s="249">
        <v>154</v>
      </c>
      <c r="B155" s="22" t="s">
        <v>333</v>
      </c>
      <c r="C155" s="22" t="s">
        <v>334</v>
      </c>
      <c r="D155" s="22" t="s">
        <v>335</v>
      </c>
      <c r="E155" s="213" t="s">
        <v>114</v>
      </c>
      <c r="F155" s="45" t="s">
        <v>129</v>
      </c>
      <c r="G155" s="116">
        <v>11</v>
      </c>
      <c r="H155" s="116">
        <v>11</v>
      </c>
      <c r="I155" s="5"/>
      <c r="J155" s="221">
        <v>21</v>
      </c>
      <c r="K155" s="116">
        <v>100</v>
      </c>
      <c r="L155" s="4">
        <f t="shared" si="6"/>
        <v>0.21</v>
      </c>
      <c r="M155" s="3" t="s">
        <v>59</v>
      </c>
      <c r="N155" s="27" t="s">
        <v>87</v>
      </c>
      <c r="O155" s="27" t="s">
        <v>9</v>
      </c>
      <c r="P155" s="27"/>
    </row>
    <row r="156" spans="1:16" ht="12.75">
      <c r="A156" s="249">
        <v>155</v>
      </c>
      <c r="B156" s="114" t="s">
        <v>343</v>
      </c>
      <c r="C156" s="114" t="s">
        <v>296</v>
      </c>
      <c r="D156" s="114" t="s">
        <v>158</v>
      </c>
      <c r="E156" s="213" t="s">
        <v>114</v>
      </c>
      <c r="F156" s="45" t="s">
        <v>129</v>
      </c>
      <c r="G156" s="116">
        <v>11</v>
      </c>
      <c r="H156" s="116">
        <v>11</v>
      </c>
      <c r="I156" s="5"/>
      <c r="J156" s="221">
        <v>21</v>
      </c>
      <c r="K156" s="116">
        <v>100</v>
      </c>
      <c r="L156" s="4">
        <f t="shared" si="6"/>
        <v>0.21</v>
      </c>
      <c r="M156" s="3" t="s">
        <v>59</v>
      </c>
      <c r="N156" s="27" t="s">
        <v>87</v>
      </c>
      <c r="O156" s="27" t="s">
        <v>9</v>
      </c>
      <c r="P156" s="27"/>
    </row>
    <row r="157" spans="12:16" ht="12.75">
      <c r="L157" s="4"/>
      <c r="M157" s="3"/>
      <c r="N157" s="27"/>
      <c r="O157" s="27"/>
      <c r="P157" s="27"/>
    </row>
    <row r="158" spans="12:16" ht="12.75">
      <c r="L158" s="4"/>
      <c r="M158" s="3"/>
      <c r="N158" s="27"/>
      <c r="O158" s="27"/>
      <c r="P158" s="27"/>
    </row>
    <row r="159" spans="12:16" ht="12.75">
      <c r="L159" s="4"/>
      <c r="M159" s="3"/>
      <c r="N159" s="27"/>
      <c r="O159" s="27"/>
      <c r="P159" s="27"/>
    </row>
    <row r="160" spans="12:16" ht="12.75">
      <c r="L160" s="4"/>
      <c r="M160" s="3"/>
      <c r="N160" s="27"/>
      <c r="O160" s="27"/>
      <c r="P160" s="27"/>
    </row>
    <row r="161" spans="2:16" ht="12.75">
      <c r="B161" s="114"/>
      <c r="C161" s="114"/>
      <c r="D161" s="114"/>
      <c r="E161" s="213"/>
      <c r="F161" s="45"/>
      <c r="G161" s="116"/>
      <c r="H161" s="116"/>
      <c r="I161" s="5"/>
      <c r="J161" s="221"/>
      <c r="K161" s="116"/>
      <c r="L161" s="4"/>
      <c r="M161" s="3"/>
      <c r="N161" s="27"/>
      <c r="O161" s="27"/>
      <c r="P161" s="27"/>
    </row>
    <row r="162" spans="2:16" ht="12.75">
      <c r="B162" s="114"/>
      <c r="C162" s="114"/>
      <c r="D162" s="114"/>
      <c r="E162" s="213"/>
      <c r="F162" s="45"/>
      <c r="G162" s="116"/>
      <c r="H162" s="116"/>
      <c r="I162" s="5"/>
      <c r="J162" s="221"/>
      <c r="K162" s="116"/>
      <c r="L162" s="4"/>
      <c r="M162" s="3"/>
      <c r="N162" s="27"/>
      <c r="O162" s="27"/>
      <c r="P162" s="27"/>
    </row>
    <row r="163" spans="2:16" ht="12.75">
      <c r="B163" s="114"/>
      <c r="C163" s="114"/>
      <c r="D163" s="114"/>
      <c r="E163" s="213"/>
      <c r="F163" s="45"/>
      <c r="G163" s="116"/>
      <c r="H163" s="116"/>
      <c r="I163" s="5"/>
      <c r="J163" s="221"/>
      <c r="K163" s="116"/>
      <c r="L163" s="4"/>
      <c r="M163" s="3"/>
      <c r="N163" s="27"/>
      <c r="O163" s="27"/>
      <c r="P163" s="27"/>
    </row>
  </sheetData>
  <sheetProtection formatCells="0" formatColumns="0" formatRows="0" insertHyperlinks="0" sort="0" autoFilter="0" pivotTables="0"/>
  <autoFilter ref="A1:P1"/>
  <dataValidations count="4">
    <dataValidation type="list" allowBlank="1" showInputMessage="1" showErrorMessage="1" sqref="I101:I123 I161:I163 I99 I97 J2:J20 J22:J43 I44:I81 I83 I85 I87 I89 I91 I93 I95 I125:I156">
      <formula1>Специализированные_классы</formula1>
    </dataValidation>
    <dataValidation type="list" allowBlank="1" showInputMessage="1" showErrorMessage="1" sqref="N2:N163">
      <formula1>Район</formula1>
    </dataValidation>
    <dataValidation type="list" allowBlank="1" showInputMessage="1" showErrorMessage="1" sqref="M2:M163">
      <formula1>Статус</formula1>
    </dataValidation>
    <dataValidation type="list" allowBlank="1" showInputMessage="1" showErrorMessage="1" sqref="E2:E156 E161:E163">
      <formula1>Пол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87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4.875" style="22" customWidth="1"/>
    <col min="15" max="15" width="12.253906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 customHeight="1">
      <c r="A2" s="3"/>
      <c r="B2" s="3"/>
      <c r="C2" s="3"/>
      <c r="D2" s="3"/>
      <c r="E2" s="6"/>
      <c r="F2" s="3"/>
      <c r="G2" s="3"/>
      <c r="H2" s="3"/>
      <c r="I2" s="5"/>
      <c r="J2" s="5"/>
      <c r="K2" s="3"/>
      <c r="L2" s="4" t="e">
        <f>J2/K2</f>
        <v>#DIV/0!</v>
      </c>
      <c r="M2" s="45"/>
      <c r="N2" s="27"/>
      <c r="O2" s="27" t="s">
        <v>16</v>
      </c>
      <c r="P2" s="181"/>
    </row>
    <row r="3" spans="1:16" ht="12.75">
      <c r="A3" s="3"/>
      <c r="B3" s="3"/>
      <c r="C3" s="3"/>
      <c r="D3" s="3"/>
      <c r="E3" s="6"/>
      <c r="F3" s="3"/>
      <c r="G3" s="3"/>
      <c r="H3" s="3"/>
      <c r="I3" s="5"/>
      <c r="J3" s="5"/>
      <c r="K3" s="3"/>
      <c r="L3" s="4" t="e">
        <f aca="true" t="shared" si="0" ref="L3:L10">J3/K3</f>
        <v>#DIV/0!</v>
      </c>
      <c r="M3" s="45"/>
      <c r="N3" s="27"/>
      <c r="O3" s="27" t="s">
        <v>16</v>
      </c>
      <c r="P3" s="27"/>
    </row>
    <row r="4" spans="1:16" ht="12.75" customHeight="1">
      <c r="A4" s="3"/>
      <c r="B4" s="3"/>
      <c r="C4" s="3"/>
      <c r="D4" s="3"/>
      <c r="E4" s="6"/>
      <c r="F4" s="3"/>
      <c r="G4" s="3"/>
      <c r="H4" s="3"/>
      <c r="I4" s="5"/>
      <c r="J4" s="5"/>
      <c r="K4" s="3"/>
      <c r="L4" s="4" t="e">
        <f t="shared" si="0"/>
        <v>#DIV/0!</v>
      </c>
      <c r="M4" s="45"/>
      <c r="N4" s="27"/>
      <c r="O4" s="27" t="s">
        <v>16</v>
      </c>
      <c r="P4" s="27"/>
    </row>
    <row r="5" spans="1:16" ht="12.75" customHeight="1">
      <c r="A5" s="3"/>
      <c r="B5" s="23"/>
      <c r="C5" s="23"/>
      <c r="D5" s="23"/>
      <c r="E5" s="6"/>
      <c r="F5" s="3"/>
      <c r="G5" s="23"/>
      <c r="H5" s="23"/>
      <c r="I5" s="5"/>
      <c r="J5" s="5"/>
      <c r="K5" s="23"/>
      <c r="L5" s="4" t="e">
        <f t="shared" si="0"/>
        <v>#DIV/0!</v>
      </c>
      <c r="M5" s="45"/>
      <c r="N5" s="27"/>
      <c r="O5" s="27" t="s">
        <v>16</v>
      </c>
      <c r="P5" s="27"/>
    </row>
    <row r="6" spans="1:16" ht="12.75">
      <c r="A6" s="3"/>
      <c r="B6" s="23"/>
      <c r="C6" s="23"/>
      <c r="D6" s="23"/>
      <c r="E6" s="6"/>
      <c r="F6" s="3"/>
      <c r="G6" s="23"/>
      <c r="H6" s="23"/>
      <c r="I6" s="5"/>
      <c r="J6" s="5"/>
      <c r="K6" s="23"/>
      <c r="L6" s="4" t="e">
        <f t="shared" si="0"/>
        <v>#DIV/0!</v>
      </c>
      <c r="M6" s="45"/>
      <c r="N6" s="27"/>
      <c r="O6" s="27" t="s">
        <v>16</v>
      </c>
      <c r="P6" s="27"/>
    </row>
    <row r="7" spans="1:16" ht="12.75">
      <c r="A7" s="3"/>
      <c r="B7" s="15"/>
      <c r="C7" s="15"/>
      <c r="D7" s="15"/>
      <c r="E7" s="6"/>
      <c r="F7" s="3"/>
      <c r="G7" s="15"/>
      <c r="H7" s="15"/>
      <c r="I7" s="5"/>
      <c r="J7" s="5"/>
      <c r="K7" s="15"/>
      <c r="L7" s="4" t="e">
        <f t="shared" si="0"/>
        <v>#DIV/0!</v>
      </c>
      <c r="M7" s="45"/>
      <c r="N7" s="27"/>
      <c r="O7" s="27" t="s">
        <v>16</v>
      </c>
      <c r="P7" s="27"/>
    </row>
    <row r="8" spans="1:16" ht="12.75" customHeight="1">
      <c r="A8" s="3"/>
      <c r="B8" s="3"/>
      <c r="C8" s="3"/>
      <c r="D8" s="7"/>
      <c r="E8" s="6"/>
      <c r="F8" s="3"/>
      <c r="G8" s="176"/>
      <c r="H8" s="8"/>
      <c r="I8" s="5"/>
      <c r="J8" s="5"/>
      <c r="K8" s="23"/>
      <c r="L8" s="4" t="e">
        <f t="shared" si="0"/>
        <v>#DIV/0!</v>
      </c>
      <c r="M8" s="45"/>
      <c r="N8" s="27"/>
      <c r="O8" s="27" t="s">
        <v>16</v>
      </c>
      <c r="P8" s="181"/>
    </row>
    <row r="9" spans="1:16" ht="12.75">
      <c r="A9" s="3"/>
      <c r="B9" s="15"/>
      <c r="C9" s="15"/>
      <c r="D9" s="15"/>
      <c r="E9" s="6"/>
      <c r="F9" s="3"/>
      <c r="G9" s="178"/>
      <c r="H9" s="15"/>
      <c r="I9" s="5"/>
      <c r="J9" s="5"/>
      <c r="K9" s="15"/>
      <c r="L9" s="4" t="e">
        <f t="shared" si="0"/>
        <v>#DIV/0!</v>
      </c>
      <c r="M9" s="45"/>
      <c r="N9" s="27"/>
      <c r="O9" s="27" t="s">
        <v>16</v>
      </c>
      <c r="P9" s="27"/>
    </row>
    <row r="10" spans="1:16" ht="12.75">
      <c r="A10" s="3"/>
      <c r="B10" s="55"/>
      <c r="C10" s="56"/>
      <c r="D10" s="56"/>
      <c r="E10" s="57"/>
      <c r="F10" s="3"/>
      <c r="G10" s="179"/>
      <c r="H10" s="27"/>
      <c r="I10" s="5"/>
      <c r="J10" s="5"/>
      <c r="K10" s="15"/>
      <c r="L10" s="4" t="e">
        <f t="shared" si="0"/>
        <v>#DIV/0!</v>
      </c>
      <c r="M10" s="45"/>
      <c r="N10" s="27"/>
      <c r="O10" s="27" t="s">
        <v>16</v>
      </c>
      <c r="P10" s="27"/>
    </row>
    <row r="11" spans="1:16" ht="12.75">
      <c r="A11" s="3"/>
      <c r="B11" s="55"/>
      <c r="C11" s="56"/>
      <c r="D11" s="56"/>
      <c r="E11" s="57"/>
      <c r="F11" s="3"/>
      <c r="G11" s="179"/>
      <c r="H11" s="27"/>
      <c r="I11" s="5"/>
      <c r="J11" s="5"/>
      <c r="K11" s="15"/>
      <c r="L11" s="4" t="e">
        <f aca="true" t="shared" si="1" ref="L11:L20">J11/K11</f>
        <v>#DIV/0!</v>
      </c>
      <c r="M11" s="45"/>
      <c r="N11" s="27"/>
      <c r="O11" s="27" t="s">
        <v>16</v>
      </c>
      <c r="P11" s="27"/>
    </row>
    <row r="12" spans="1:16" ht="12.75">
      <c r="A12" s="3"/>
      <c r="B12" s="55"/>
      <c r="C12" s="56"/>
      <c r="D12" s="56"/>
      <c r="E12" s="57"/>
      <c r="F12" s="3"/>
      <c r="G12" s="179"/>
      <c r="H12" s="27"/>
      <c r="I12" s="5"/>
      <c r="J12" s="5"/>
      <c r="K12" s="15"/>
      <c r="L12" s="4" t="e">
        <f t="shared" si="1"/>
        <v>#DIV/0!</v>
      </c>
      <c r="M12" s="45"/>
      <c r="N12" s="27"/>
      <c r="O12" s="27" t="s">
        <v>16</v>
      </c>
      <c r="P12" s="27"/>
    </row>
    <row r="13" spans="1:16" ht="12.75">
      <c r="A13" s="3"/>
      <c r="B13" s="55"/>
      <c r="C13" s="56"/>
      <c r="D13" s="56"/>
      <c r="E13" s="57"/>
      <c r="F13" s="3"/>
      <c r="G13" s="179"/>
      <c r="H13" s="27"/>
      <c r="I13" s="5"/>
      <c r="J13" s="5"/>
      <c r="K13" s="15"/>
      <c r="L13" s="4" t="e">
        <f t="shared" si="1"/>
        <v>#DIV/0!</v>
      </c>
      <c r="M13" s="45"/>
      <c r="N13" s="27"/>
      <c r="O13" s="27" t="s">
        <v>16</v>
      </c>
      <c r="P13" s="27"/>
    </row>
    <row r="14" spans="1:16" ht="12.75">
      <c r="A14" s="3"/>
      <c r="B14" s="55"/>
      <c r="C14" s="56"/>
      <c r="D14" s="56"/>
      <c r="E14" s="57"/>
      <c r="F14" s="3"/>
      <c r="G14" s="179"/>
      <c r="H14" s="27"/>
      <c r="I14" s="5"/>
      <c r="J14" s="5"/>
      <c r="K14" s="15"/>
      <c r="L14" s="4" t="e">
        <f t="shared" si="1"/>
        <v>#DIV/0!</v>
      </c>
      <c r="M14" s="45"/>
      <c r="N14" s="27"/>
      <c r="O14" s="27" t="s">
        <v>16</v>
      </c>
      <c r="P14" s="27"/>
    </row>
    <row r="15" spans="1:16" ht="12.75">
      <c r="A15" s="3"/>
      <c r="B15" s="55"/>
      <c r="C15" s="56"/>
      <c r="D15" s="56"/>
      <c r="E15" s="57"/>
      <c r="F15" s="3"/>
      <c r="G15" s="179"/>
      <c r="H15" s="27"/>
      <c r="I15" s="5"/>
      <c r="J15" s="5"/>
      <c r="K15" s="15"/>
      <c r="L15" s="4" t="e">
        <f t="shared" si="1"/>
        <v>#DIV/0!</v>
      </c>
      <c r="M15" s="45"/>
      <c r="N15" s="27"/>
      <c r="O15" s="27" t="s">
        <v>16</v>
      </c>
      <c r="P15" s="27"/>
    </row>
    <row r="16" spans="1:16" ht="12.75">
      <c r="A16" s="3"/>
      <c r="B16" s="55"/>
      <c r="C16" s="56"/>
      <c r="D16" s="56"/>
      <c r="E16" s="57"/>
      <c r="F16" s="3"/>
      <c r="G16" s="179"/>
      <c r="H16" s="27"/>
      <c r="I16" s="5"/>
      <c r="J16" s="5"/>
      <c r="K16" s="15"/>
      <c r="L16" s="4" t="e">
        <f t="shared" si="1"/>
        <v>#DIV/0!</v>
      </c>
      <c r="M16" s="45"/>
      <c r="N16" s="27"/>
      <c r="O16" s="27" t="s">
        <v>16</v>
      </c>
      <c r="P16" s="27"/>
    </row>
    <row r="17" spans="1:16" ht="12.75">
      <c r="A17" s="3"/>
      <c r="B17" s="55"/>
      <c r="C17" s="56"/>
      <c r="D17" s="56"/>
      <c r="E17" s="57"/>
      <c r="F17" s="3"/>
      <c r="G17" s="179"/>
      <c r="H17" s="27"/>
      <c r="I17" s="5"/>
      <c r="J17" s="5"/>
      <c r="K17" s="15"/>
      <c r="L17" s="4" t="e">
        <f t="shared" si="1"/>
        <v>#DIV/0!</v>
      </c>
      <c r="M17" s="45"/>
      <c r="N17" s="27"/>
      <c r="O17" s="27" t="s">
        <v>16</v>
      </c>
      <c r="P17" s="27"/>
    </row>
    <row r="18" spans="1:16" ht="12.75">
      <c r="A18" s="3"/>
      <c r="B18" s="55"/>
      <c r="C18" s="56"/>
      <c r="D18" s="56"/>
      <c r="E18" s="57"/>
      <c r="F18" s="3"/>
      <c r="G18" s="179"/>
      <c r="H18" s="27"/>
      <c r="I18" s="5"/>
      <c r="J18" s="5"/>
      <c r="K18" s="15"/>
      <c r="L18" s="4" t="e">
        <f t="shared" si="1"/>
        <v>#DIV/0!</v>
      </c>
      <c r="M18" s="45"/>
      <c r="N18" s="27"/>
      <c r="O18" s="27" t="s">
        <v>16</v>
      </c>
      <c r="P18" s="27"/>
    </row>
    <row r="19" spans="1:16" ht="12.75">
      <c r="A19" s="132"/>
      <c r="B19" s="165"/>
      <c r="C19" s="142"/>
      <c r="D19" s="142"/>
      <c r="E19" s="143"/>
      <c r="F19" s="132"/>
      <c r="G19" s="180"/>
      <c r="H19" s="27"/>
      <c r="I19" s="134"/>
      <c r="J19" s="134"/>
      <c r="K19" s="144"/>
      <c r="L19" s="139" t="e">
        <f t="shared" si="1"/>
        <v>#DIV/0!</v>
      </c>
      <c r="M19" s="137"/>
      <c r="N19" s="27"/>
      <c r="O19" s="131" t="s">
        <v>16</v>
      </c>
      <c r="P19" s="27"/>
    </row>
    <row r="20" spans="1:16" ht="12.75">
      <c r="A20" s="3"/>
      <c r="B20" s="27"/>
      <c r="C20" s="27"/>
      <c r="D20" s="27"/>
      <c r="E20" s="6"/>
      <c r="F20" s="3"/>
      <c r="G20" s="27"/>
      <c r="H20" s="27"/>
      <c r="I20" s="5"/>
      <c r="J20" s="5"/>
      <c r="K20" s="15"/>
      <c r="L20" s="4" t="e">
        <f t="shared" si="1"/>
        <v>#DIV/0!</v>
      </c>
      <c r="M20" s="3"/>
      <c r="N20" s="27"/>
      <c r="O20" s="27" t="s">
        <v>16</v>
      </c>
      <c r="P20" s="27"/>
    </row>
    <row r="21" spans="1:15" ht="12.75">
      <c r="A21" s="87"/>
      <c r="B21" s="31"/>
      <c r="C21" s="31"/>
      <c r="D21" s="31"/>
      <c r="E21" s="88"/>
      <c r="F21" s="87"/>
      <c r="G21" s="31"/>
      <c r="H21" s="31"/>
      <c r="I21" s="63"/>
      <c r="J21" s="63"/>
      <c r="K21" s="96"/>
      <c r="L21" s="89"/>
      <c r="M21" s="87"/>
      <c r="N21" s="31"/>
      <c r="O21" s="31"/>
    </row>
    <row r="22" spans="1:15" ht="12.75">
      <c r="A22" s="87"/>
      <c r="B22" s="31"/>
      <c r="C22" s="31"/>
      <c r="D22" s="31"/>
      <c r="E22" s="88"/>
      <c r="F22" s="87"/>
      <c r="G22" s="31"/>
      <c r="H22" s="31"/>
      <c r="I22" s="63"/>
      <c r="J22" s="63"/>
      <c r="K22" s="96"/>
      <c r="L22" s="89"/>
      <c r="M22" s="87"/>
      <c r="N22" s="31"/>
      <c r="O22" s="31"/>
    </row>
    <row r="23" spans="1:15" ht="12.75">
      <c r="A23" s="87"/>
      <c r="B23" s="31"/>
      <c r="C23" s="31"/>
      <c r="D23" s="31"/>
      <c r="E23" s="88"/>
      <c r="F23" s="87"/>
      <c r="G23" s="31"/>
      <c r="H23" s="31"/>
      <c r="I23" s="63"/>
      <c r="J23" s="63"/>
      <c r="K23" s="96"/>
      <c r="L23" s="89"/>
      <c r="M23" s="87"/>
      <c r="N23" s="31"/>
      <c r="O23" s="31"/>
    </row>
    <row r="24" spans="1:15" ht="12.75">
      <c r="A24" s="87"/>
      <c r="B24" s="31"/>
      <c r="C24" s="31"/>
      <c r="D24" s="31"/>
      <c r="E24" s="88"/>
      <c r="F24" s="87"/>
      <c r="G24" s="31"/>
      <c r="H24" s="31"/>
      <c r="I24" s="63"/>
      <c r="J24" s="63"/>
      <c r="K24" s="96"/>
      <c r="L24" s="89"/>
      <c r="M24" s="87"/>
      <c r="N24" s="31"/>
      <c r="O24" s="31"/>
    </row>
    <row r="25" spans="1:15" ht="12.75">
      <c r="A25" s="87"/>
      <c r="B25" s="31"/>
      <c r="C25" s="31"/>
      <c r="D25" s="31"/>
      <c r="E25" s="88"/>
      <c r="F25" s="87"/>
      <c r="G25" s="31"/>
      <c r="H25" s="31"/>
      <c r="I25" s="63"/>
      <c r="J25" s="63"/>
      <c r="K25" s="96"/>
      <c r="L25" s="89"/>
      <c r="M25" s="87"/>
      <c r="N25" s="31"/>
      <c r="O25" s="31"/>
    </row>
    <row r="26" spans="1:15" ht="12.75">
      <c r="A26" s="87"/>
      <c r="B26" s="31"/>
      <c r="C26" s="31"/>
      <c r="D26" s="31"/>
      <c r="E26" s="88"/>
      <c r="F26" s="87"/>
      <c r="G26" s="31"/>
      <c r="H26" s="31"/>
      <c r="I26" s="63"/>
      <c r="J26" s="63"/>
      <c r="K26" s="96"/>
      <c r="L26" s="89"/>
      <c r="M26" s="87"/>
      <c r="N26" s="31"/>
      <c r="O26" s="31"/>
    </row>
    <row r="27" spans="1:15" ht="12.75">
      <c r="A27" s="87"/>
      <c r="B27" s="31"/>
      <c r="C27" s="31"/>
      <c r="D27" s="31"/>
      <c r="E27" s="88"/>
      <c r="F27" s="87"/>
      <c r="G27" s="31"/>
      <c r="H27" s="31"/>
      <c r="I27" s="63"/>
      <c r="J27" s="63"/>
      <c r="K27" s="96"/>
      <c r="L27" s="89"/>
      <c r="M27" s="87"/>
      <c r="N27" s="31"/>
      <c r="O27" s="31"/>
    </row>
    <row r="28" spans="1:15" ht="12.75">
      <c r="A28" s="87"/>
      <c r="B28" s="31"/>
      <c r="C28" s="31"/>
      <c r="D28" s="31"/>
      <c r="E28" s="88"/>
      <c r="F28" s="87"/>
      <c r="G28" s="31"/>
      <c r="H28" s="31"/>
      <c r="I28" s="63"/>
      <c r="J28" s="63"/>
      <c r="K28" s="96"/>
      <c r="L28" s="89"/>
      <c r="M28" s="87"/>
      <c r="N28" s="31"/>
      <c r="O28" s="31"/>
    </row>
    <row r="29" spans="1:15" ht="12.75">
      <c r="A29" s="87"/>
      <c r="B29" s="31"/>
      <c r="C29" s="31"/>
      <c r="D29" s="31"/>
      <c r="E29" s="88"/>
      <c r="F29" s="87"/>
      <c r="G29" s="31"/>
      <c r="H29" s="31"/>
      <c r="I29" s="63"/>
      <c r="J29" s="63"/>
      <c r="K29" s="96"/>
      <c r="L29" s="89"/>
      <c r="M29" s="87"/>
      <c r="N29" s="31"/>
      <c r="O29" s="31"/>
    </row>
    <row r="30" spans="1:15" ht="12.75">
      <c r="A30" s="87"/>
      <c r="B30" s="31"/>
      <c r="C30" s="31"/>
      <c r="D30" s="31"/>
      <c r="E30" s="88"/>
      <c r="F30" s="87"/>
      <c r="G30" s="31"/>
      <c r="H30" s="31"/>
      <c r="I30" s="63"/>
      <c r="J30" s="63"/>
      <c r="K30" s="96"/>
      <c r="L30" s="89"/>
      <c r="M30" s="87"/>
      <c r="N30" s="31"/>
      <c r="O30" s="31"/>
    </row>
    <row r="31" spans="1:15" ht="12.75">
      <c r="A31" s="87"/>
      <c r="B31" s="31"/>
      <c r="C31" s="31"/>
      <c r="D31" s="31"/>
      <c r="E31" s="88"/>
      <c r="F31" s="87"/>
      <c r="G31" s="31"/>
      <c r="H31" s="31"/>
      <c r="I31" s="63"/>
      <c r="J31" s="63"/>
      <c r="K31" s="96"/>
      <c r="L31" s="89"/>
      <c r="M31" s="87"/>
      <c r="N31" s="31"/>
      <c r="O31" s="31"/>
    </row>
    <row r="32" spans="1:15" ht="12.75">
      <c r="A32" s="87"/>
      <c r="B32" s="31"/>
      <c r="C32" s="31"/>
      <c r="D32" s="31"/>
      <c r="E32" s="88"/>
      <c r="F32" s="87"/>
      <c r="G32" s="31"/>
      <c r="H32" s="31"/>
      <c r="I32" s="63"/>
      <c r="J32" s="63"/>
      <c r="K32" s="96"/>
      <c r="L32" s="89"/>
      <c r="M32" s="87"/>
      <c r="N32" s="31"/>
      <c r="O32" s="31"/>
    </row>
    <row r="33" spans="1:15" ht="12.75">
      <c r="A33" s="87"/>
      <c r="B33" s="31"/>
      <c r="C33" s="31"/>
      <c r="D33" s="31"/>
      <c r="E33" s="88"/>
      <c r="F33" s="87"/>
      <c r="G33" s="31"/>
      <c r="H33" s="31"/>
      <c r="I33" s="63"/>
      <c r="J33" s="63"/>
      <c r="K33" s="96"/>
      <c r="L33" s="89"/>
      <c r="M33" s="87"/>
      <c r="N33" s="31"/>
      <c r="O33" s="31"/>
    </row>
    <row r="34" spans="3:15" ht="12.75">
      <c r="C34" s="31"/>
      <c r="D34" s="31"/>
      <c r="E34" s="88"/>
      <c r="F34" s="87"/>
      <c r="G34" s="31"/>
      <c r="H34" s="31"/>
      <c r="I34" s="63"/>
      <c r="J34" s="63"/>
      <c r="K34" s="96"/>
      <c r="L34" s="89"/>
      <c r="M34" s="87"/>
      <c r="N34" s="31"/>
      <c r="O34" s="31"/>
    </row>
    <row r="35" spans="3:15" ht="12.75">
      <c r="C35" s="31"/>
      <c r="D35" s="31"/>
      <c r="E35" s="88"/>
      <c r="F35" s="87"/>
      <c r="G35" s="31"/>
      <c r="H35" s="31"/>
      <c r="I35" s="63"/>
      <c r="J35" s="63"/>
      <c r="K35" s="96"/>
      <c r="L35" s="89"/>
      <c r="M35" s="87"/>
      <c r="N35" s="31"/>
      <c r="O35" s="31"/>
    </row>
    <row r="36" spans="3:15" ht="12.75">
      <c r="C36" s="31"/>
      <c r="D36" s="31"/>
      <c r="E36" s="88"/>
      <c r="F36" s="87"/>
      <c r="G36" s="31"/>
      <c r="H36" s="31"/>
      <c r="I36" s="63"/>
      <c r="J36" s="63"/>
      <c r="K36" s="96"/>
      <c r="L36" s="89"/>
      <c r="M36" s="87"/>
      <c r="N36" s="31"/>
      <c r="O36" s="31"/>
    </row>
    <row r="37" spans="3:15" ht="12.75">
      <c r="C37" s="31"/>
      <c r="D37" s="31"/>
      <c r="E37" s="88"/>
      <c r="F37" s="87"/>
      <c r="G37" s="31"/>
      <c r="H37" s="31"/>
      <c r="I37" s="63"/>
      <c r="J37" s="63"/>
      <c r="K37" s="96"/>
      <c r="L37" s="89"/>
      <c r="M37" s="87"/>
      <c r="N37" s="31"/>
      <c r="O37" s="31"/>
    </row>
    <row r="38" spans="3:15" ht="12.75">
      <c r="C38" s="31"/>
      <c r="D38" s="31"/>
      <c r="E38" s="88"/>
      <c r="F38" s="87"/>
      <c r="G38" s="31"/>
      <c r="H38" s="31"/>
      <c r="I38" s="63"/>
      <c r="J38" s="63"/>
      <c r="K38" s="96"/>
      <c r="L38" s="89"/>
      <c r="M38" s="87"/>
      <c r="N38" s="31"/>
      <c r="O38" s="31"/>
    </row>
    <row r="39" spans="3:15" ht="12.75">
      <c r="C39" s="31"/>
      <c r="D39" s="31"/>
      <c r="E39" s="88"/>
      <c r="F39" s="87"/>
      <c r="G39" s="31"/>
      <c r="H39" s="31"/>
      <c r="I39" s="63"/>
      <c r="J39" s="63"/>
      <c r="K39" s="96"/>
      <c r="L39" s="89"/>
      <c r="M39" s="87"/>
      <c r="N39" s="31"/>
      <c r="O39" s="31"/>
    </row>
    <row r="40" spans="3:15" ht="12.75">
      <c r="C40" s="31"/>
      <c r="D40" s="31"/>
      <c r="E40" s="88"/>
      <c r="F40" s="87"/>
      <c r="G40" s="31"/>
      <c r="H40" s="31"/>
      <c r="I40" s="63"/>
      <c r="J40" s="63"/>
      <c r="K40" s="96"/>
      <c r="L40" s="89"/>
      <c r="M40" s="87"/>
      <c r="N40" s="31"/>
      <c r="O40" s="31"/>
    </row>
    <row r="41" spans="3:15" ht="12.75">
      <c r="C41" s="31"/>
      <c r="D41" s="31"/>
      <c r="E41" s="88"/>
      <c r="F41" s="87"/>
      <c r="G41" s="31"/>
      <c r="H41" s="31"/>
      <c r="I41" s="63"/>
      <c r="J41" s="63"/>
      <c r="K41" s="96"/>
      <c r="L41" s="89"/>
      <c r="M41" s="87"/>
      <c r="N41" s="31"/>
      <c r="O41" s="31"/>
    </row>
    <row r="42" spans="3:15" ht="12.75">
      <c r="C42" s="31"/>
      <c r="D42" s="31"/>
      <c r="E42" s="88"/>
      <c r="F42" s="87"/>
      <c r="G42" s="31"/>
      <c r="H42" s="31"/>
      <c r="I42" s="63"/>
      <c r="J42" s="63"/>
      <c r="K42" s="96"/>
      <c r="L42" s="89"/>
      <c r="M42" s="87"/>
      <c r="N42" s="31"/>
      <c r="O42" s="31"/>
    </row>
    <row r="43" spans="3:15" ht="12.75">
      <c r="C43" s="31"/>
      <c r="D43" s="31"/>
      <c r="E43" s="88"/>
      <c r="F43" s="87"/>
      <c r="G43" s="31"/>
      <c r="H43" s="31"/>
      <c r="I43" s="63"/>
      <c r="J43" s="63"/>
      <c r="K43" s="96"/>
      <c r="L43" s="89"/>
      <c r="M43" s="87"/>
      <c r="N43" s="31"/>
      <c r="O43" s="31"/>
    </row>
    <row r="44" spans="3:15" ht="12.75">
      <c r="C44" s="31"/>
      <c r="D44" s="31"/>
      <c r="E44" s="88"/>
      <c r="F44" s="87"/>
      <c r="G44" s="31"/>
      <c r="H44" s="31"/>
      <c r="I44" s="63"/>
      <c r="J44" s="63"/>
      <c r="K44" s="96"/>
      <c r="L44" s="89"/>
      <c r="M44" s="87"/>
      <c r="N44" s="31"/>
      <c r="O44" s="31"/>
    </row>
    <row r="45" spans="3:15" ht="12.75">
      <c r="C45" s="31"/>
      <c r="D45" s="31"/>
      <c r="E45" s="88"/>
      <c r="F45" s="87"/>
      <c r="G45" s="31"/>
      <c r="H45" s="31"/>
      <c r="I45" s="63"/>
      <c r="J45" s="63"/>
      <c r="K45" s="96"/>
      <c r="L45" s="89"/>
      <c r="M45" s="87"/>
      <c r="N45" s="31"/>
      <c r="O45" s="31"/>
    </row>
    <row r="46" spans="3:15" ht="12.75">
      <c r="C46" s="31"/>
      <c r="D46" s="31"/>
      <c r="E46" s="88"/>
      <c r="F46" s="87"/>
      <c r="G46" s="31"/>
      <c r="H46" s="31"/>
      <c r="I46" s="63"/>
      <c r="J46" s="63"/>
      <c r="K46" s="96"/>
      <c r="L46" s="89"/>
      <c r="M46" s="87"/>
      <c r="N46" s="31"/>
      <c r="O46" s="31"/>
    </row>
    <row r="47" spans="3:15" ht="12.75">
      <c r="C47" s="31"/>
      <c r="D47" s="31"/>
      <c r="E47" s="88"/>
      <c r="F47" s="87"/>
      <c r="G47" s="31"/>
      <c r="H47" s="31"/>
      <c r="I47" s="63"/>
      <c r="J47" s="63"/>
      <c r="K47" s="96"/>
      <c r="L47" s="89"/>
      <c r="M47" s="87"/>
      <c r="N47" s="31"/>
      <c r="O47" s="31"/>
    </row>
    <row r="48" spans="3:15" ht="12.75">
      <c r="C48" s="31"/>
      <c r="D48" s="31"/>
      <c r="E48" s="88"/>
      <c r="F48" s="87"/>
      <c r="G48" s="31"/>
      <c r="H48" s="31"/>
      <c r="I48" s="63"/>
      <c r="J48" s="63"/>
      <c r="K48" s="96"/>
      <c r="L48" s="89"/>
      <c r="M48" s="87"/>
      <c r="N48" s="31"/>
      <c r="O48" s="31"/>
    </row>
    <row r="49" spans="3:15" ht="12.75">
      <c r="C49" s="31"/>
      <c r="D49" s="31"/>
      <c r="E49" s="88"/>
      <c r="F49" s="87"/>
      <c r="G49" s="31"/>
      <c r="H49" s="31"/>
      <c r="I49" s="63"/>
      <c r="J49" s="63"/>
      <c r="K49" s="96"/>
      <c r="L49" s="89"/>
      <c r="M49" s="87"/>
      <c r="N49" s="31"/>
      <c r="O49" s="31"/>
    </row>
    <row r="50" spans="3:15" ht="12.75">
      <c r="C50" s="31"/>
      <c r="D50" s="31"/>
      <c r="E50" s="88"/>
      <c r="F50" s="87"/>
      <c r="G50" s="31"/>
      <c r="H50" s="31"/>
      <c r="I50" s="63"/>
      <c r="J50" s="63"/>
      <c r="K50" s="96"/>
      <c r="L50" s="89"/>
      <c r="M50" s="87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M2:M50">
      <formula1>Статус</formula1>
    </dataValidation>
    <dataValidation type="list" allowBlank="1" showInputMessage="1" showErrorMessage="1" sqref="E2:E9">
      <formula1>Пол</formula1>
    </dataValidation>
    <dataValidation type="list" allowBlank="1" showInputMessage="1" showErrorMessage="1" sqref="N21:N50">
      <formula1>GGKIE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1.753906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210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3"/>
      <c r="B2" s="3"/>
      <c r="C2" s="7"/>
      <c r="D2" s="3"/>
      <c r="E2" s="6"/>
      <c r="F2" s="3"/>
      <c r="G2" s="3"/>
      <c r="H2" s="3"/>
      <c r="I2" s="117"/>
      <c r="J2" s="5"/>
      <c r="K2" s="3"/>
      <c r="L2" s="4" t="e">
        <f aca="true" t="shared" si="0" ref="L2:L10">J2/K2</f>
        <v>#DIV/0!</v>
      </c>
      <c r="M2" s="45"/>
      <c r="N2" s="27"/>
      <c r="O2" s="27" t="s">
        <v>11</v>
      </c>
      <c r="P2" s="181"/>
    </row>
    <row r="3" spans="1:16" ht="12.75">
      <c r="A3" s="3"/>
      <c r="B3" s="3"/>
      <c r="C3" s="3"/>
      <c r="D3" s="3"/>
      <c r="E3" s="6"/>
      <c r="F3" s="3"/>
      <c r="G3" s="3"/>
      <c r="H3" s="3"/>
      <c r="I3" s="117"/>
      <c r="J3" s="5"/>
      <c r="K3" s="3"/>
      <c r="L3" s="4" t="e">
        <f t="shared" si="0"/>
        <v>#DIV/0!</v>
      </c>
      <c r="M3" s="45"/>
      <c r="N3" s="27"/>
      <c r="O3" s="27" t="s">
        <v>11</v>
      </c>
      <c r="P3" s="27"/>
    </row>
    <row r="4" spans="1:16" ht="12.75">
      <c r="A4" s="3"/>
      <c r="B4" s="24"/>
      <c r="C4" s="24"/>
      <c r="D4" s="24"/>
      <c r="E4" s="6"/>
      <c r="F4" s="3"/>
      <c r="G4" s="24"/>
      <c r="H4" s="24"/>
      <c r="I4" s="117"/>
      <c r="J4" s="5"/>
      <c r="K4" s="7"/>
      <c r="L4" s="4" t="e">
        <f t="shared" si="0"/>
        <v>#DIV/0!</v>
      </c>
      <c r="M4" s="45"/>
      <c r="N4" s="27"/>
      <c r="O4" s="27" t="s">
        <v>11</v>
      </c>
      <c r="P4" s="27"/>
    </row>
    <row r="5" spans="1:16" ht="12.75">
      <c r="A5" s="3"/>
      <c r="B5" s="7"/>
      <c r="C5" s="3"/>
      <c r="D5" s="3"/>
      <c r="E5" s="6"/>
      <c r="F5" s="3"/>
      <c r="G5" s="3"/>
      <c r="H5" s="3"/>
      <c r="I5" s="117"/>
      <c r="J5" s="5"/>
      <c r="K5" s="3"/>
      <c r="L5" s="4" t="e">
        <f t="shared" si="0"/>
        <v>#DIV/0!</v>
      </c>
      <c r="M5" s="45"/>
      <c r="N5" s="27"/>
      <c r="O5" s="27" t="s">
        <v>11</v>
      </c>
      <c r="P5" s="27"/>
    </row>
    <row r="6" spans="1:16" ht="12.75">
      <c r="A6" s="3"/>
      <c r="B6" s="3"/>
      <c r="C6" s="3"/>
      <c r="D6" s="3"/>
      <c r="E6" s="6"/>
      <c r="F6" s="3"/>
      <c r="G6" s="3"/>
      <c r="H6" s="3"/>
      <c r="I6" s="117"/>
      <c r="J6" s="5"/>
      <c r="K6" s="3"/>
      <c r="L6" s="4" t="e">
        <f t="shared" si="0"/>
        <v>#DIV/0!</v>
      </c>
      <c r="M6" s="45"/>
      <c r="N6" s="27"/>
      <c r="O6" s="27" t="s">
        <v>11</v>
      </c>
      <c r="P6" s="27"/>
    </row>
    <row r="7" spans="1:16" ht="12.75">
      <c r="A7" s="3"/>
      <c r="B7" s="15"/>
      <c r="C7" s="15"/>
      <c r="D7" s="15"/>
      <c r="E7" s="6"/>
      <c r="F7" s="3"/>
      <c r="G7" s="15"/>
      <c r="H7" s="15"/>
      <c r="I7" s="117"/>
      <c r="J7" s="5"/>
      <c r="K7" s="15"/>
      <c r="L7" s="4" t="e">
        <f t="shared" si="0"/>
        <v>#DIV/0!</v>
      </c>
      <c r="M7" s="45"/>
      <c r="N7" s="27"/>
      <c r="O7" s="27" t="s">
        <v>11</v>
      </c>
      <c r="P7" s="27"/>
    </row>
    <row r="8" spans="1:16" ht="12.75">
      <c r="A8" s="3"/>
      <c r="B8" s="15"/>
      <c r="C8" s="15"/>
      <c r="D8" s="15"/>
      <c r="E8" s="6"/>
      <c r="F8" s="3"/>
      <c r="G8" s="15"/>
      <c r="H8" s="15"/>
      <c r="I8" s="117"/>
      <c r="J8" s="5"/>
      <c r="K8" s="15"/>
      <c r="L8" s="4" t="e">
        <f t="shared" si="0"/>
        <v>#DIV/0!</v>
      </c>
      <c r="M8" s="45"/>
      <c r="N8" s="27"/>
      <c r="O8" s="27" t="s">
        <v>11</v>
      </c>
      <c r="P8" s="181"/>
    </row>
    <row r="9" spans="1:16" ht="12.75">
      <c r="A9" s="3"/>
      <c r="B9" s="15"/>
      <c r="C9" s="15"/>
      <c r="D9" s="15"/>
      <c r="E9" s="6"/>
      <c r="F9" s="3"/>
      <c r="G9" s="15"/>
      <c r="H9" s="15"/>
      <c r="I9" s="117"/>
      <c r="J9" s="5"/>
      <c r="K9" s="15"/>
      <c r="L9" s="4" t="e">
        <f t="shared" si="0"/>
        <v>#DIV/0!</v>
      </c>
      <c r="M9" s="45"/>
      <c r="N9" s="27"/>
      <c r="O9" s="27" t="s">
        <v>11</v>
      </c>
      <c r="P9" s="27"/>
    </row>
    <row r="10" spans="1:16" ht="12.75">
      <c r="A10" s="3"/>
      <c r="B10" s="3"/>
      <c r="C10" s="3"/>
      <c r="D10" s="3"/>
      <c r="E10" s="6"/>
      <c r="F10" s="3"/>
      <c r="G10" s="3"/>
      <c r="H10" s="3"/>
      <c r="I10" s="117"/>
      <c r="J10" s="5"/>
      <c r="K10" s="3"/>
      <c r="L10" s="4" t="e">
        <f t="shared" si="0"/>
        <v>#DIV/0!</v>
      </c>
      <c r="M10" s="45"/>
      <c r="N10" s="27"/>
      <c r="O10" s="27" t="s">
        <v>11</v>
      </c>
      <c r="P10" s="27"/>
    </row>
    <row r="11" spans="1:16" ht="12.75">
      <c r="A11" s="3"/>
      <c r="B11" s="3"/>
      <c r="C11" s="3"/>
      <c r="D11" s="3"/>
      <c r="E11" s="6"/>
      <c r="F11" s="3"/>
      <c r="G11" s="3"/>
      <c r="H11" s="3"/>
      <c r="I11" s="117"/>
      <c r="J11" s="5"/>
      <c r="K11" s="3"/>
      <c r="L11" s="4" t="e">
        <f aca="true" t="shared" si="1" ref="L11:L20">J11/K11</f>
        <v>#DIV/0!</v>
      </c>
      <c r="M11" s="45"/>
      <c r="N11" s="27"/>
      <c r="O11" s="27" t="s">
        <v>11</v>
      </c>
      <c r="P11" s="27"/>
    </row>
    <row r="12" spans="1:16" ht="12.75">
      <c r="A12" s="3"/>
      <c r="B12" s="3"/>
      <c r="C12" s="3"/>
      <c r="D12" s="3"/>
      <c r="E12" s="6"/>
      <c r="F12" s="3"/>
      <c r="G12" s="3"/>
      <c r="H12" s="3"/>
      <c r="I12" s="117"/>
      <c r="J12" s="5"/>
      <c r="K12" s="3"/>
      <c r="L12" s="4" t="e">
        <f t="shared" si="1"/>
        <v>#DIV/0!</v>
      </c>
      <c r="M12" s="45"/>
      <c r="N12" s="27"/>
      <c r="O12" s="27" t="s">
        <v>11</v>
      </c>
      <c r="P12" s="27"/>
    </row>
    <row r="13" spans="1:16" ht="12.75">
      <c r="A13" s="3"/>
      <c r="B13" s="3"/>
      <c r="C13" s="3"/>
      <c r="D13" s="3"/>
      <c r="E13" s="6"/>
      <c r="F13" s="3"/>
      <c r="G13" s="3"/>
      <c r="H13" s="3"/>
      <c r="I13" s="117"/>
      <c r="J13" s="5"/>
      <c r="K13" s="3"/>
      <c r="L13" s="4" t="e">
        <f t="shared" si="1"/>
        <v>#DIV/0!</v>
      </c>
      <c r="M13" s="45"/>
      <c r="N13" s="27"/>
      <c r="O13" s="27" t="s">
        <v>11</v>
      </c>
      <c r="P13" s="27"/>
    </row>
    <row r="14" spans="1:16" ht="12.75">
      <c r="A14" s="3"/>
      <c r="B14" s="3"/>
      <c r="C14" s="3"/>
      <c r="D14" s="3"/>
      <c r="E14" s="6"/>
      <c r="F14" s="3"/>
      <c r="G14" s="3"/>
      <c r="H14" s="3"/>
      <c r="I14" s="117"/>
      <c r="J14" s="5"/>
      <c r="K14" s="3"/>
      <c r="L14" s="4" t="e">
        <f t="shared" si="1"/>
        <v>#DIV/0!</v>
      </c>
      <c r="M14" s="45"/>
      <c r="N14" s="27"/>
      <c r="O14" s="27" t="s">
        <v>11</v>
      </c>
      <c r="P14" s="27"/>
    </row>
    <row r="15" spans="1:16" ht="12.75">
      <c r="A15" s="3"/>
      <c r="B15" s="3"/>
      <c r="C15" s="3"/>
      <c r="D15" s="3"/>
      <c r="E15" s="6"/>
      <c r="F15" s="3"/>
      <c r="G15" s="3"/>
      <c r="H15" s="3"/>
      <c r="I15" s="117"/>
      <c r="J15" s="5"/>
      <c r="K15" s="3"/>
      <c r="L15" s="4" t="e">
        <f t="shared" si="1"/>
        <v>#DIV/0!</v>
      </c>
      <c r="M15" s="45"/>
      <c r="N15" s="27"/>
      <c r="O15" s="27" t="s">
        <v>11</v>
      </c>
      <c r="P15" s="27"/>
    </row>
    <row r="16" spans="1:16" ht="12.75">
      <c r="A16" s="3"/>
      <c r="B16" s="3"/>
      <c r="C16" s="3"/>
      <c r="D16" s="3"/>
      <c r="E16" s="6"/>
      <c r="F16" s="3"/>
      <c r="G16" s="3"/>
      <c r="H16" s="3"/>
      <c r="I16" s="117"/>
      <c r="J16" s="5"/>
      <c r="K16" s="3"/>
      <c r="L16" s="4" t="e">
        <f t="shared" si="1"/>
        <v>#DIV/0!</v>
      </c>
      <c r="M16" s="45"/>
      <c r="N16" s="27"/>
      <c r="O16" s="27" t="s">
        <v>11</v>
      </c>
      <c r="P16" s="27"/>
    </row>
    <row r="17" spans="1:16" ht="12.75">
      <c r="A17" s="3"/>
      <c r="B17" s="3"/>
      <c r="C17" s="3"/>
      <c r="D17" s="3"/>
      <c r="E17" s="6"/>
      <c r="F17" s="3"/>
      <c r="G17" s="3"/>
      <c r="H17" s="3"/>
      <c r="I17" s="117"/>
      <c r="J17" s="5"/>
      <c r="K17" s="3"/>
      <c r="L17" s="4" t="e">
        <f t="shared" si="1"/>
        <v>#DIV/0!</v>
      </c>
      <c r="M17" s="45"/>
      <c r="N17" s="27"/>
      <c r="O17" s="27" t="s">
        <v>11</v>
      </c>
      <c r="P17" s="27"/>
    </row>
    <row r="18" spans="1:16" ht="12.75">
      <c r="A18" s="3"/>
      <c r="B18" s="3"/>
      <c r="C18" s="3"/>
      <c r="D18" s="3"/>
      <c r="E18" s="6"/>
      <c r="F18" s="3"/>
      <c r="G18" s="3"/>
      <c r="H18" s="3"/>
      <c r="I18" s="117"/>
      <c r="J18" s="5"/>
      <c r="K18" s="3"/>
      <c r="L18" s="4" t="e">
        <f t="shared" si="1"/>
        <v>#DIV/0!</v>
      </c>
      <c r="M18" s="45"/>
      <c r="N18" s="27"/>
      <c r="O18" s="27" t="s">
        <v>11</v>
      </c>
      <c r="P18" s="27"/>
    </row>
    <row r="19" spans="1:16" ht="12.75">
      <c r="A19" s="132"/>
      <c r="B19" s="132"/>
      <c r="C19" s="132"/>
      <c r="D19" s="132"/>
      <c r="E19" s="138"/>
      <c r="F19" s="132"/>
      <c r="G19" s="132"/>
      <c r="H19" s="3"/>
      <c r="I19" s="141"/>
      <c r="J19" s="134"/>
      <c r="K19" s="132"/>
      <c r="L19" s="139" t="e">
        <f t="shared" si="1"/>
        <v>#DIV/0!</v>
      </c>
      <c r="M19" s="137"/>
      <c r="N19" s="27"/>
      <c r="O19" s="131" t="s">
        <v>11</v>
      </c>
      <c r="P19" s="27"/>
    </row>
    <row r="20" spans="1:16" ht="12.75">
      <c r="A20" s="3"/>
      <c r="B20" s="3"/>
      <c r="C20" s="3"/>
      <c r="D20" s="3"/>
      <c r="E20" s="6"/>
      <c r="F20" s="3"/>
      <c r="G20" s="3"/>
      <c r="H20" s="3"/>
      <c r="I20" s="211"/>
      <c r="J20" s="5"/>
      <c r="K20" s="3"/>
      <c r="L20" s="4" t="e">
        <f t="shared" si="1"/>
        <v>#DIV/0!</v>
      </c>
      <c r="M20" s="3"/>
      <c r="N20" s="27"/>
      <c r="O20" s="27" t="s">
        <v>11</v>
      </c>
      <c r="P20" s="27"/>
    </row>
    <row r="21" spans="1:15" ht="12.75">
      <c r="A21" s="87"/>
      <c r="B21" s="87"/>
      <c r="C21" s="87"/>
      <c r="D21" s="87"/>
      <c r="E21" s="88"/>
      <c r="F21" s="87"/>
      <c r="G21" s="87"/>
      <c r="H21" s="87"/>
      <c r="I21" s="63"/>
      <c r="J21" s="63"/>
      <c r="K21" s="87"/>
      <c r="L21" s="89"/>
      <c r="M21" s="87"/>
      <c r="N21" s="31"/>
      <c r="O21" s="31"/>
    </row>
    <row r="22" spans="1:15" ht="12.75">
      <c r="A22" s="87"/>
      <c r="B22" s="87"/>
      <c r="C22" s="87"/>
      <c r="D22" s="87"/>
      <c r="E22" s="88"/>
      <c r="F22" s="87"/>
      <c r="G22" s="87"/>
      <c r="H22" s="87"/>
      <c r="I22" s="63"/>
      <c r="J22" s="63"/>
      <c r="K22" s="87"/>
      <c r="L22" s="89"/>
      <c r="M22" s="87"/>
      <c r="N22" s="31"/>
      <c r="O22" s="31"/>
    </row>
    <row r="23" spans="1:15" ht="12.75">
      <c r="A23" s="87"/>
      <c r="B23" s="87"/>
      <c r="C23" s="87"/>
      <c r="D23" s="87"/>
      <c r="E23" s="88"/>
      <c r="F23" s="87"/>
      <c r="G23" s="87"/>
      <c r="H23" s="87"/>
      <c r="I23" s="63"/>
      <c r="J23" s="63"/>
      <c r="K23" s="87"/>
      <c r="L23" s="89"/>
      <c r="M23" s="87"/>
      <c r="N23" s="31"/>
      <c r="O23" s="31"/>
    </row>
    <row r="24" spans="1:15" ht="12.75">
      <c r="A24" s="87"/>
      <c r="B24" s="87"/>
      <c r="C24" s="87"/>
      <c r="D24" s="87"/>
      <c r="E24" s="88"/>
      <c r="F24" s="87"/>
      <c r="G24" s="87"/>
      <c r="H24" s="87"/>
      <c r="I24" s="63"/>
      <c r="J24" s="63"/>
      <c r="K24" s="87"/>
      <c r="L24" s="89"/>
      <c r="M24" s="87"/>
      <c r="N24" s="31"/>
      <c r="O24" s="31"/>
    </row>
    <row r="25" spans="1:15" ht="12.75">
      <c r="A25" s="87"/>
      <c r="B25" s="87"/>
      <c r="C25" s="87"/>
      <c r="D25" s="87"/>
      <c r="E25" s="88"/>
      <c r="F25" s="87"/>
      <c r="G25" s="87"/>
      <c r="H25" s="87"/>
      <c r="I25" s="63"/>
      <c r="J25" s="63"/>
      <c r="K25" s="87"/>
      <c r="L25" s="89"/>
      <c r="M25" s="87"/>
      <c r="N25" s="31"/>
      <c r="O25" s="31"/>
    </row>
    <row r="26" spans="1:15" ht="12.75">
      <c r="A26" s="87"/>
      <c r="B26" s="87"/>
      <c r="C26" s="87"/>
      <c r="D26" s="87"/>
      <c r="E26" s="88"/>
      <c r="F26" s="87"/>
      <c r="G26" s="87"/>
      <c r="H26" s="87"/>
      <c r="I26" s="63"/>
      <c r="J26" s="63"/>
      <c r="K26" s="87"/>
      <c r="L26" s="89"/>
      <c r="M26" s="87"/>
      <c r="N26" s="31"/>
      <c r="O26" s="31"/>
    </row>
    <row r="27" spans="1:15" ht="12.75">
      <c r="A27" s="87"/>
      <c r="B27" s="87"/>
      <c r="C27" s="87"/>
      <c r="D27" s="87"/>
      <c r="E27" s="88"/>
      <c r="F27" s="87"/>
      <c r="G27" s="87"/>
      <c r="H27" s="87"/>
      <c r="I27" s="63"/>
      <c r="J27" s="63"/>
      <c r="K27" s="87"/>
      <c r="L27" s="89"/>
      <c r="M27" s="87"/>
      <c r="N27" s="31"/>
      <c r="O27" s="31"/>
    </row>
    <row r="28" spans="1:15" ht="12.75">
      <c r="A28" s="87"/>
      <c r="B28" s="87"/>
      <c r="C28" s="87"/>
      <c r="D28" s="87"/>
      <c r="E28" s="88"/>
      <c r="F28" s="87"/>
      <c r="G28" s="87"/>
      <c r="H28" s="87"/>
      <c r="I28" s="63"/>
      <c r="J28" s="63"/>
      <c r="K28" s="87"/>
      <c r="L28" s="89"/>
      <c r="M28" s="87"/>
      <c r="N28" s="31"/>
      <c r="O28" s="31"/>
    </row>
    <row r="29" spans="1:15" ht="12.75">
      <c r="A29" s="87"/>
      <c r="B29" s="87"/>
      <c r="C29" s="87"/>
      <c r="D29" s="87"/>
      <c r="E29" s="88"/>
      <c r="F29" s="87"/>
      <c r="G29" s="87"/>
      <c r="H29" s="87"/>
      <c r="I29" s="63"/>
      <c r="J29" s="63"/>
      <c r="K29" s="87"/>
      <c r="L29" s="89"/>
      <c r="M29" s="87"/>
      <c r="N29" s="31"/>
      <c r="O29" s="31"/>
    </row>
    <row r="30" spans="1:15" ht="12.75">
      <c r="A30" s="87"/>
      <c r="B30" s="87"/>
      <c r="C30" s="87"/>
      <c r="D30" s="87"/>
      <c r="E30" s="88"/>
      <c r="F30" s="87"/>
      <c r="G30" s="87"/>
      <c r="H30" s="87"/>
      <c r="I30" s="63"/>
      <c r="J30" s="63"/>
      <c r="K30" s="87"/>
      <c r="L30" s="89"/>
      <c r="M30" s="87"/>
      <c r="N30" s="31"/>
      <c r="O30" s="31"/>
    </row>
    <row r="31" spans="1:15" ht="12.75">
      <c r="A31" s="87"/>
      <c r="B31" s="87"/>
      <c r="C31" s="87"/>
      <c r="D31" s="87"/>
      <c r="E31" s="88"/>
      <c r="F31" s="87"/>
      <c r="G31" s="87"/>
      <c r="H31" s="87"/>
      <c r="I31" s="63"/>
      <c r="J31" s="63"/>
      <c r="K31" s="87"/>
      <c r="L31" s="89"/>
      <c r="M31" s="87"/>
      <c r="N31" s="31"/>
      <c r="O31" s="31"/>
    </row>
    <row r="32" spans="1:15" ht="12.75">
      <c r="A32" s="87"/>
      <c r="B32" s="87"/>
      <c r="C32" s="87"/>
      <c r="D32" s="87"/>
      <c r="E32" s="88"/>
      <c r="F32" s="87"/>
      <c r="G32" s="87"/>
      <c r="H32" s="87"/>
      <c r="I32" s="63"/>
      <c r="J32" s="63"/>
      <c r="K32" s="87"/>
      <c r="L32" s="89"/>
      <c r="M32" s="87"/>
      <c r="N32" s="31"/>
      <c r="O32" s="31"/>
    </row>
    <row r="33" spans="1:15" ht="12.75">
      <c r="A33" s="87"/>
      <c r="B33" s="87"/>
      <c r="C33" s="87"/>
      <c r="D33" s="87"/>
      <c r="E33" s="88"/>
      <c r="F33" s="87"/>
      <c r="G33" s="87"/>
      <c r="H33" s="87"/>
      <c r="I33" s="63"/>
      <c r="J33" s="63"/>
      <c r="K33" s="87"/>
      <c r="L33" s="89"/>
      <c r="M33" s="87"/>
      <c r="N33" s="31"/>
      <c r="O33" s="31"/>
    </row>
    <row r="34" spans="3:15" ht="12.75">
      <c r="C34" s="87"/>
      <c r="D34" s="87"/>
      <c r="E34" s="88"/>
      <c r="F34" s="87"/>
      <c r="G34" s="87"/>
      <c r="H34" s="87"/>
      <c r="I34" s="63"/>
      <c r="J34" s="63"/>
      <c r="K34" s="87"/>
      <c r="L34" s="89"/>
      <c r="M34" s="87"/>
      <c r="N34" s="31"/>
      <c r="O34" s="31"/>
    </row>
    <row r="35" spans="3:15" ht="12.75">
      <c r="C35" s="87"/>
      <c r="D35" s="87"/>
      <c r="E35" s="88"/>
      <c r="F35" s="87"/>
      <c r="G35" s="87"/>
      <c r="H35" s="87"/>
      <c r="I35" s="63"/>
      <c r="J35" s="63"/>
      <c r="K35" s="87"/>
      <c r="L35" s="89"/>
      <c r="M35" s="87"/>
      <c r="N35" s="31"/>
      <c r="O35" s="31"/>
    </row>
    <row r="36" spans="3:15" ht="12.75">
      <c r="C36" s="87"/>
      <c r="D36" s="87"/>
      <c r="E36" s="88"/>
      <c r="F36" s="87"/>
      <c r="G36" s="87"/>
      <c r="H36" s="87"/>
      <c r="I36" s="63"/>
      <c r="J36" s="63"/>
      <c r="K36" s="87"/>
      <c r="L36" s="89"/>
      <c r="M36" s="87"/>
      <c r="N36" s="31"/>
      <c r="O36" s="31"/>
    </row>
    <row r="37" spans="3:15" ht="12.75">
      <c r="C37" s="87"/>
      <c r="D37" s="87"/>
      <c r="E37" s="88"/>
      <c r="F37" s="87"/>
      <c r="G37" s="87"/>
      <c r="H37" s="87"/>
      <c r="I37" s="63"/>
      <c r="J37" s="63"/>
      <c r="K37" s="87"/>
      <c r="L37" s="89"/>
      <c r="M37" s="87"/>
      <c r="N37" s="31"/>
      <c r="O37" s="31"/>
    </row>
    <row r="38" spans="3:15" ht="12.75">
      <c r="C38" s="87"/>
      <c r="D38" s="87"/>
      <c r="E38" s="88"/>
      <c r="F38" s="87"/>
      <c r="G38" s="87"/>
      <c r="H38" s="87"/>
      <c r="I38" s="63"/>
      <c r="J38" s="63"/>
      <c r="K38" s="87"/>
      <c r="L38" s="89"/>
      <c r="M38" s="87"/>
      <c r="N38" s="31"/>
      <c r="O38" s="31"/>
    </row>
    <row r="39" spans="3:15" ht="12.75">
      <c r="C39" s="87"/>
      <c r="D39" s="87"/>
      <c r="E39" s="88"/>
      <c r="F39" s="87"/>
      <c r="G39" s="87"/>
      <c r="H39" s="87"/>
      <c r="I39" s="63"/>
      <c r="J39" s="63"/>
      <c r="K39" s="87"/>
      <c r="L39" s="89"/>
      <c r="M39" s="87"/>
      <c r="N39" s="31"/>
      <c r="O39" s="31"/>
    </row>
    <row r="40" spans="3:15" ht="12.75">
      <c r="C40" s="87"/>
      <c r="D40" s="87"/>
      <c r="E40" s="88"/>
      <c r="F40" s="87"/>
      <c r="G40" s="87"/>
      <c r="H40" s="87"/>
      <c r="I40" s="63"/>
      <c r="J40" s="63"/>
      <c r="K40" s="87"/>
      <c r="L40" s="89"/>
      <c r="M40" s="87"/>
      <c r="N40" s="31"/>
      <c r="O40" s="31"/>
    </row>
    <row r="41" spans="3:15" ht="12.75">
      <c r="C41" s="87"/>
      <c r="D41" s="87"/>
      <c r="E41" s="88"/>
      <c r="F41" s="87"/>
      <c r="G41" s="87"/>
      <c r="H41" s="87"/>
      <c r="I41" s="63"/>
      <c r="J41" s="63"/>
      <c r="K41" s="87"/>
      <c r="L41" s="89"/>
      <c r="M41" s="87"/>
      <c r="N41" s="31"/>
      <c r="O41" s="31"/>
    </row>
    <row r="42" spans="3:15" ht="12.75">
      <c r="C42" s="87"/>
      <c r="D42" s="87"/>
      <c r="E42" s="88"/>
      <c r="F42" s="87"/>
      <c r="G42" s="87"/>
      <c r="H42" s="87"/>
      <c r="I42" s="63"/>
      <c r="J42" s="63"/>
      <c r="K42" s="87"/>
      <c r="L42" s="89"/>
      <c r="M42" s="87"/>
      <c r="N42" s="31"/>
      <c r="O42" s="31"/>
    </row>
    <row r="43" spans="3:15" ht="12.75">
      <c r="C43" s="87"/>
      <c r="D43" s="87"/>
      <c r="E43" s="88"/>
      <c r="F43" s="87"/>
      <c r="G43" s="87"/>
      <c r="H43" s="87"/>
      <c r="I43" s="63"/>
      <c r="J43" s="63"/>
      <c r="K43" s="87"/>
      <c r="L43" s="89"/>
      <c r="M43" s="87"/>
      <c r="N43" s="31"/>
      <c r="O43" s="31"/>
    </row>
    <row r="44" spans="3:15" ht="12.75">
      <c r="C44" s="87"/>
      <c r="D44" s="87"/>
      <c r="E44" s="88"/>
      <c r="F44" s="87"/>
      <c r="G44" s="87"/>
      <c r="H44" s="87"/>
      <c r="I44" s="63"/>
      <c r="J44" s="63"/>
      <c r="K44" s="87"/>
      <c r="L44" s="89"/>
      <c r="M44" s="87"/>
      <c r="N44" s="31"/>
      <c r="O44" s="31"/>
    </row>
    <row r="45" spans="3:15" ht="12.75">
      <c r="C45" s="87"/>
      <c r="D45" s="87"/>
      <c r="E45" s="88"/>
      <c r="F45" s="87"/>
      <c r="G45" s="87"/>
      <c r="H45" s="87"/>
      <c r="I45" s="63"/>
      <c r="J45" s="63"/>
      <c r="K45" s="87"/>
      <c r="L45" s="89"/>
      <c r="M45" s="87"/>
      <c r="N45" s="31"/>
      <c r="O45" s="31"/>
    </row>
    <row r="46" spans="3:15" ht="12.75">
      <c r="C46" s="87"/>
      <c r="D46" s="87"/>
      <c r="E46" s="88"/>
      <c r="F46" s="87"/>
      <c r="G46" s="87"/>
      <c r="H46" s="87"/>
      <c r="I46" s="63"/>
      <c r="J46" s="63"/>
      <c r="K46" s="87"/>
      <c r="L46" s="89"/>
      <c r="M46" s="87"/>
      <c r="N46" s="31"/>
      <c r="O46" s="31"/>
    </row>
    <row r="47" spans="3:15" ht="12.75">
      <c r="C47" s="87"/>
      <c r="D47" s="87"/>
      <c r="E47" s="88"/>
      <c r="F47" s="87"/>
      <c r="G47" s="87"/>
      <c r="H47" s="87"/>
      <c r="I47" s="63"/>
      <c r="J47" s="63"/>
      <c r="K47" s="87"/>
      <c r="L47" s="89"/>
      <c r="M47" s="87"/>
      <c r="N47" s="31"/>
      <c r="O47" s="31"/>
    </row>
    <row r="48" spans="3:15" ht="12.75">
      <c r="C48" s="87"/>
      <c r="D48" s="87"/>
      <c r="E48" s="88"/>
      <c r="F48" s="87"/>
      <c r="G48" s="87"/>
      <c r="H48" s="87"/>
      <c r="I48" s="63"/>
      <c r="J48" s="63"/>
      <c r="K48" s="87"/>
      <c r="L48" s="89"/>
      <c r="M48" s="87"/>
      <c r="N48" s="31"/>
      <c r="O48" s="31"/>
    </row>
    <row r="49" spans="3:15" ht="12.75">
      <c r="C49" s="87"/>
      <c r="D49" s="87"/>
      <c r="E49" s="88"/>
      <c r="F49" s="87"/>
      <c r="G49" s="87"/>
      <c r="H49" s="87"/>
      <c r="I49" s="63"/>
      <c r="J49" s="63"/>
      <c r="K49" s="87"/>
      <c r="L49" s="89"/>
      <c r="M49" s="87"/>
      <c r="N49" s="31"/>
      <c r="O49" s="31"/>
    </row>
    <row r="50" spans="3:15" ht="12.75">
      <c r="C50" s="87"/>
      <c r="D50" s="87"/>
      <c r="E50" s="88"/>
      <c r="F50" s="87"/>
      <c r="G50" s="87"/>
      <c r="H50" s="87"/>
      <c r="I50" s="63"/>
      <c r="J50" s="63"/>
      <c r="K50" s="87"/>
      <c r="L50" s="89"/>
      <c r="M50" s="87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M2:M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N21:N50">
      <formula1>CSLNC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3" width="14.75390625" style="22" customWidth="1"/>
    <col min="4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9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7.875" style="22" customWidth="1"/>
    <col min="15" max="15" width="19.1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 customHeight="1">
      <c r="A2" s="3"/>
      <c r="B2" s="3"/>
      <c r="C2" s="3"/>
      <c r="D2" s="3"/>
      <c r="E2" s="6"/>
      <c r="F2" s="3"/>
      <c r="G2" s="3"/>
      <c r="H2" s="3"/>
      <c r="I2" s="5"/>
      <c r="J2" s="5"/>
      <c r="K2" s="3"/>
      <c r="L2" s="4" t="e">
        <f aca="true" t="shared" si="0" ref="L2:L10">J2/K2</f>
        <v>#DIV/0!</v>
      </c>
      <c r="M2" s="45"/>
      <c r="N2" s="27"/>
      <c r="O2" s="27" t="s">
        <v>20</v>
      </c>
      <c r="P2" s="181"/>
    </row>
    <row r="3" spans="1:16" ht="12.75">
      <c r="A3" s="3"/>
      <c r="B3" s="3"/>
      <c r="C3" s="3"/>
      <c r="D3" s="3"/>
      <c r="E3" s="6"/>
      <c r="F3" s="3"/>
      <c r="G3" s="3"/>
      <c r="H3" s="3"/>
      <c r="I3" s="5"/>
      <c r="J3" s="5"/>
      <c r="K3" s="3"/>
      <c r="L3" s="4" t="e">
        <f t="shared" si="0"/>
        <v>#DIV/0!</v>
      </c>
      <c r="M3" s="45"/>
      <c r="N3" s="27"/>
      <c r="O3" s="27" t="s">
        <v>20</v>
      </c>
      <c r="P3" s="27"/>
    </row>
    <row r="4" spans="1:16" ht="12.75" customHeight="1">
      <c r="A4" s="3"/>
      <c r="B4" s="3"/>
      <c r="C4" s="3"/>
      <c r="D4" s="3"/>
      <c r="E4" s="6"/>
      <c r="F4" s="3"/>
      <c r="G4" s="3"/>
      <c r="H4" s="3"/>
      <c r="I4" s="5"/>
      <c r="J4" s="5"/>
      <c r="K4" s="3"/>
      <c r="L4" s="4" t="e">
        <f t="shared" si="0"/>
        <v>#DIV/0!</v>
      </c>
      <c r="M4" s="45"/>
      <c r="N4" s="27"/>
      <c r="O4" s="27" t="s">
        <v>20</v>
      </c>
      <c r="P4" s="27"/>
    </row>
    <row r="5" spans="1:16" ht="12.75" customHeight="1">
      <c r="A5" s="3"/>
      <c r="B5" s="23"/>
      <c r="C5" s="23"/>
      <c r="D5" s="23"/>
      <c r="E5" s="6"/>
      <c r="F5" s="3"/>
      <c r="G5" s="23"/>
      <c r="H5" s="23"/>
      <c r="I5" s="5"/>
      <c r="J5" s="5"/>
      <c r="K5" s="23"/>
      <c r="L5" s="4" t="e">
        <f t="shared" si="0"/>
        <v>#DIV/0!</v>
      </c>
      <c r="M5" s="45"/>
      <c r="N5" s="27"/>
      <c r="O5" s="27" t="s">
        <v>20</v>
      </c>
      <c r="P5" s="27"/>
    </row>
    <row r="6" spans="1:16" ht="12.75">
      <c r="A6" s="3"/>
      <c r="B6" s="15"/>
      <c r="C6" s="15"/>
      <c r="D6" s="15"/>
      <c r="E6" s="6"/>
      <c r="F6" s="3"/>
      <c r="G6" s="15"/>
      <c r="H6" s="15"/>
      <c r="I6" s="5"/>
      <c r="J6" s="5"/>
      <c r="K6" s="15"/>
      <c r="L6" s="4" t="e">
        <f t="shared" si="0"/>
        <v>#DIV/0!</v>
      </c>
      <c r="M6" s="45"/>
      <c r="N6" s="27"/>
      <c r="O6" s="27" t="s">
        <v>20</v>
      </c>
      <c r="P6" s="27"/>
    </row>
    <row r="7" spans="1:16" ht="12.75">
      <c r="A7" s="3"/>
      <c r="B7" s="3"/>
      <c r="C7" s="3"/>
      <c r="D7" s="7"/>
      <c r="E7" s="6"/>
      <c r="F7" s="3"/>
      <c r="G7" s="8"/>
      <c r="H7" s="8"/>
      <c r="I7" s="5"/>
      <c r="J7" s="5"/>
      <c r="K7" s="3"/>
      <c r="L7" s="4" t="e">
        <f t="shared" si="0"/>
        <v>#DIV/0!</v>
      </c>
      <c r="M7" s="45"/>
      <c r="N7" s="27"/>
      <c r="O7" s="27" t="s">
        <v>20</v>
      </c>
      <c r="P7" s="27"/>
    </row>
    <row r="8" spans="1:16" ht="12.75" customHeight="1">
      <c r="A8" s="3"/>
      <c r="B8" s="15"/>
      <c r="C8" s="15"/>
      <c r="D8" s="15"/>
      <c r="E8" s="6"/>
      <c r="F8" s="3"/>
      <c r="G8" s="15"/>
      <c r="H8" s="15"/>
      <c r="I8" s="5"/>
      <c r="J8" s="5"/>
      <c r="K8" s="15"/>
      <c r="L8" s="4" t="e">
        <f t="shared" si="0"/>
        <v>#DIV/0!</v>
      </c>
      <c r="M8" s="45"/>
      <c r="N8" s="27"/>
      <c r="O8" s="27" t="s">
        <v>20</v>
      </c>
      <c r="P8" s="181"/>
    </row>
    <row r="9" spans="1:16" ht="12.75">
      <c r="A9" s="3"/>
      <c r="B9" s="23"/>
      <c r="C9" s="23"/>
      <c r="D9" s="23"/>
      <c r="E9" s="6"/>
      <c r="F9" s="3"/>
      <c r="G9" s="23"/>
      <c r="H9" s="23"/>
      <c r="I9" s="5"/>
      <c r="J9" s="5"/>
      <c r="K9" s="23"/>
      <c r="L9" s="4" t="e">
        <f t="shared" si="0"/>
        <v>#DIV/0!</v>
      </c>
      <c r="M9" s="45"/>
      <c r="N9" s="27"/>
      <c r="O9" s="27" t="s">
        <v>20</v>
      </c>
      <c r="P9" s="27"/>
    </row>
    <row r="10" spans="1:16" ht="12.75">
      <c r="A10" s="3"/>
      <c r="B10" s="3"/>
      <c r="C10" s="3"/>
      <c r="D10" s="3"/>
      <c r="E10" s="6"/>
      <c r="F10" s="3"/>
      <c r="G10" s="3"/>
      <c r="H10" s="3"/>
      <c r="I10" s="5"/>
      <c r="J10" s="5"/>
      <c r="K10" s="3"/>
      <c r="L10" s="4" t="e">
        <f t="shared" si="0"/>
        <v>#DIV/0!</v>
      </c>
      <c r="M10" s="45"/>
      <c r="N10" s="27"/>
      <c r="O10" s="27" t="s">
        <v>20</v>
      </c>
      <c r="P10" s="27"/>
    </row>
    <row r="11" spans="1:16" ht="12.75">
      <c r="A11" s="3"/>
      <c r="B11" s="3"/>
      <c r="C11" s="3"/>
      <c r="D11" s="3"/>
      <c r="E11" s="6"/>
      <c r="F11" s="3"/>
      <c r="G11" s="3"/>
      <c r="H11" s="3"/>
      <c r="I11" s="5"/>
      <c r="J11" s="5"/>
      <c r="K11" s="3"/>
      <c r="L11" s="4" t="e">
        <f aca="true" t="shared" si="1" ref="L11:L20">J11/K11</f>
        <v>#DIV/0!</v>
      </c>
      <c r="M11" s="45"/>
      <c r="N11" s="27"/>
      <c r="O11" s="27" t="s">
        <v>20</v>
      </c>
      <c r="P11" s="27"/>
    </row>
    <row r="12" spans="1:16" ht="12.75">
      <c r="A12" s="3"/>
      <c r="B12" s="3"/>
      <c r="C12" s="3"/>
      <c r="D12" s="3"/>
      <c r="E12" s="6"/>
      <c r="F12" s="3"/>
      <c r="G12" s="3"/>
      <c r="H12" s="3"/>
      <c r="I12" s="5"/>
      <c r="J12" s="5"/>
      <c r="K12" s="3"/>
      <c r="L12" s="4" t="e">
        <f t="shared" si="1"/>
        <v>#DIV/0!</v>
      </c>
      <c r="M12" s="45"/>
      <c r="N12" s="27"/>
      <c r="O12" s="27" t="s">
        <v>20</v>
      </c>
      <c r="P12" s="27"/>
    </row>
    <row r="13" spans="1:16" ht="12.75">
      <c r="A13" s="3"/>
      <c r="B13" s="3"/>
      <c r="C13" s="3"/>
      <c r="D13" s="3"/>
      <c r="E13" s="6"/>
      <c r="F13" s="3"/>
      <c r="G13" s="3"/>
      <c r="H13" s="3"/>
      <c r="I13" s="5"/>
      <c r="J13" s="5"/>
      <c r="K13" s="3"/>
      <c r="L13" s="4" t="e">
        <f t="shared" si="1"/>
        <v>#DIV/0!</v>
      </c>
      <c r="M13" s="45"/>
      <c r="N13" s="27"/>
      <c r="O13" s="27" t="s">
        <v>20</v>
      </c>
      <c r="P13" s="27"/>
    </row>
    <row r="14" spans="1:16" ht="12.75">
      <c r="A14" s="3"/>
      <c r="B14" s="3"/>
      <c r="C14" s="3"/>
      <c r="D14" s="3"/>
      <c r="E14" s="6"/>
      <c r="F14" s="3"/>
      <c r="G14" s="3"/>
      <c r="H14" s="3"/>
      <c r="I14" s="5"/>
      <c r="J14" s="5"/>
      <c r="K14" s="3"/>
      <c r="L14" s="4" t="e">
        <f t="shared" si="1"/>
        <v>#DIV/0!</v>
      </c>
      <c r="M14" s="45"/>
      <c r="N14" s="27"/>
      <c r="O14" s="27" t="s">
        <v>20</v>
      </c>
      <c r="P14" s="27"/>
    </row>
    <row r="15" spans="1:16" ht="12.75">
      <c r="A15" s="3"/>
      <c r="B15" s="3"/>
      <c r="C15" s="3"/>
      <c r="D15" s="3"/>
      <c r="E15" s="6"/>
      <c r="F15" s="3"/>
      <c r="G15" s="3"/>
      <c r="H15" s="3"/>
      <c r="I15" s="5"/>
      <c r="J15" s="5"/>
      <c r="K15" s="3"/>
      <c r="L15" s="4" t="e">
        <f t="shared" si="1"/>
        <v>#DIV/0!</v>
      </c>
      <c r="M15" s="45"/>
      <c r="N15" s="27"/>
      <c r="O15" s="27" t="s">
        <v>20</v>
      </c>
      <c r="P15" s="27"/>
    </row>
    <row r="16" spans="1:16" ht="12.75">
      <c r="A16" s="3"/>
      <c r="B16" s="3"/>
      <c r="C16" s="3"/>
      <c r="D16" s="3"/>
      <c r="E16" s="6"/>
      <c r="F16" s="3"/>
      <c r="G16" s="3"/>
      <c r="H16" s="3"/>
      <c r="I16" s="5"/>
      <c r="J16" s="5"/>
      <c r="K16" s="3"/>
      <c r="L16" s="4" t="e">
        <f t="shared" si="1"/>
        <v>#DIV/0!</v>
      </c>
      <c r="M16" s="45"/>
      <c r="N16" s="27"/>
      <c r="O16" s="27" t="s">
        <v>20</v>
      </c>
      <c r="P16" s="27"/>
    </row>
    <row r="17" spans="1:16" ht="12.75">
      <c r="A17" s="3"/>
      <c r="B17" s="3"/>
      <c r="C17" s="3"/>
      <c r="D17" s="3"/>
      <c r="E17" s="6"/>
      <c r="F17" s="3"/>
      <c r="G17" s="3"/>
      <c r="H17" s="3"/>
      <c r="I17" s="5"/>
      <c r="J17" s="5"/>
      <c r="K17" s="3"/>
      <c r="L17" s="4" t="e">
        <f t="shared" si="1"/>
        <v>#DIV/0!</v>
      </c>
      <c r="M17" s="45"/>
      <c r="N17" s="27"/>
      <c r="O17" s="27" t="s">
        <v>20</v>
      </c>
      <c r="P17" s="27"/>
    </row>
    <row r="18" spans="1:16" ht="12.75">
      <c r="A18" s="3"/>
      <c r="B18" s="3"/>
      <c r="C18" s="3"/>
      <c r="D18" s="3"/>
      <c r="E18" s="6"/>
      <c r="F18" s="3"/>
      <c r="G18" s="3"/>
      <c r="H18" s="3"/>
      <c r="I18" s="5"/>
      <c r="J18" s="5"/>
      <c r="K18" s="3"/>
      <c r="L18" s="4" t="e">
        <f t="shared" si="1"/>
        <v>#DIV/0!</v>
      </c>
      <c r="M18" s="45"/>
      <c r="N18" s="27"/>
      <c r="O18" s="27" t="s">
        <v>20</v>
      </c>
      <c r="P18" s="27"/>
    </row>
    <row r="19" spans="1:16" ht="12.75">
      <c r="A19" s="132"/>
      <c r="B19" s="132"/>
      <c r="C19" s="132"/>
      <c r="D19" s="132"/>
      <c r="E19" s="138"/>
      <c r="F19" s="132"/>
      <c r="G19" s="132"/>
      <c r="H19" s="132"/>
      <c r="I19" s="134"/>
      <c r="J19" s="134"/>
      <c r="K19" s="132"/>
      <c r="L19" s="139" t="e">
        <f t="shared" si="1"/>
        <v>#DIV/0!</v>
      </c>
      <c r="M19" s="137"/>
      <c r="N19" s="27"/>
      <c r="O19" s="131" t="s">
        <v>20</v>
      </c>
      <c r="P19" s="27"/>
    </row>
    <row r="20" spans="1:16" ht="12.75">
      <c r="A20" s="3"/>
      <c r="B20" s="3"/>
      <c r="C20" s="3"/>
      <c r="D20" s="3"/>
      <c r="E20" s="6"/>
      <c r="F20" s="3"/>
      <c r="G20" s="3"/>
      <c r="H20" s="3"/>
      <c r="I20" s="5"/>
      <c r="J20" s="5"/>
      <c r="K20" s="3"/>
      <c r="L20" s="4" t="e">
        <f t="shared" si="1"/>
        <v>#DIV/0!</v>
      </c>
      <c r="M20" s="3"/>
      <c r="N20" s="27"/>
      <c r="O20" s="27" t="s">
        <v>20</v>
      </c>
      <c r="P20" s="27"/>
    </row>
    <row r="21" spans="1:15" ht="12.75">
      <c r="A21" s="87"/>
      <c r="B21" s="87"/>
      <c r="C21" s="87"/>
      <c r="D21" s="87"/>
      <c r="E21" s="88"/>
      <c r="F21" s="87"/>
      <c r="G21" s="87"/>
      <c r="H21" s="87"/>
      <c r="I21" s="63"/>
      <c r="J21" s="63"/>
      <c r="K21" s="87"/>
      <c r="L21" s="89"/>
      <c r="M21" s="87"/>
      <c r="N21" s="31"/>
      <c r="O21" s="31"/>
    </row>
    <row r="22" spans="1:15" ht="12.75">
      <c r="A22" s="87"/>
      <c r="B22" s="87"/>
      <c r="C22" s="87"/>
      <c r="D22" s="87"/>
      <c r="E22" s="88"/>
      <c r="F22" s="87"/>
      <c r="G22" s="87"/>
      <c r="H22" s="87"/>
      <c r="I22" s="63"/>
      <c r="J22" s="63"/>
      <c r="K22" s="87"/>
      <c r="L22" s="89"/>
      <c r="M22" s="87"/>
      <c r="N22" s="31"/>
      <c r="O22" s="31"/>
    </row>
    <row r="23" spans="1:15" ht="12.75">
      <c r="A23" s="87"/>
      <c r="B23" s="87"/>
      <c r="C23" s="87"/>
      <c r="D23" s="87"/>
      <c r="E23" s="88"/>
      <c r="F23" s="87"/>
      <c r="G23" s="87"/>
      <c r="H23" s="87"/>
      <c r="I23" s="63"/>
      <c r="J23" s="63"/>
      <c r="K23" s="87"/>
      <c r="L23" s="89"/>
      <c r="M23" s="87"/>
      <c r="N23" s="31"/>
      <c r="O23" s="31"/>
    </row>
    <row r="24" spans="1:15" ht="12.75">
      <c r="A24" s="87"/>
      <c r="B24" s="87"/>
      <c r="C24" s="87"/>
      <c r="D24" s="87"/>
      <c r="E24" s="88"/>
      <c r="F24" s="87"/>
      <c r="G24" s="87"/>
      <c r="H24" s="87"/>
      <c r="I24" s="63"/>
      <c r="J24" s="63"/>
      <c r="K24" s="87"/>
      <c r="L24" s="89"/>
      <c r="M24" s="87"/>
      <c r="N24" s="31"/>
      <c r="O24" s="31"/>
    </row>
    <row r="25" spans="1:15" ht="12.75">
      <c r="A25" s="87"/>
      <c r="B25" s="87"/>
      <c r="C25" s="87"/>
      <c r="D25" s="87"/>
      <c r="E25" s="88"/>
      <c r="F25" s="87"/>
      <c r="G25" s="87"/>
      <c r="H25" s="87"/>
      <c r="I25" s="63"/>
      <c r="J25" s="63"/>
      <c r="K25" s="87"/>
      <c r="L25" s="89"/>
      <c r="M25" s="87"/>
      <c r="N25" s="31"/>
      <c r="O25" s="31"/>
    </row>
    <row r="26" spans="1:15" ht="12.75">
      <c r="A26" s="87"/>
      <c r="B26" s="87"/>
      <c r="C26" s="87"/>
      <c r="D26" s="87"/>
      <c r="E26" s="88"/>
      <c r="F26" s="87"/>
      <c r="G26" s="87"/>
      <c r="H26" s="87"/>
      <c r="I26" s="63"/>
      <c r="J26" s="63"/>
      <c r="K26" s="87"/>
      <c r="L26" s="89"/>
      <c r="M26" s="87"/>
      <c r="N26" s="31"/>
      <c r="O26" s="31"/>
    </row>
    <row r="27" spans="1:15" ht="12.75">
      <c r="A27" s="87"/>
      <c r="B27" s="87"/>
      <c r="C27" s="87"/>
      <c r="D27" s="87"/>
      <c r="E27" s="88"/>
      <c r="F27" s="87"/>
      <c r="G27" s="87"/>
      <c r="H27" s="87"/>
      <c r="I27" s="63"/>
      <c r="J27" s="63"/>
      <c r="K27" s="87"/>
      <c r="L27" s="89"/>
      <c r="M27" s="87"/>
      <c r="N27" s="31"/>
      <c r="O27" s="31"/>
    </row>
    <row r="28" spans="1:15" ht="12.75">
      <c r="A28" s="87"/>
      <c r="B28" s="87"/>
      <c r="C28" s="87"/>
      <c r="D28" s="87"/>
      <c r="E28" s="88"/>
      <c r="F28" s="87"/>
      <c r="G28" s="87"/>
      <c r="H28" s="87"/>
      <c r="I28" s="63"/>
      <c r="J28" s="63"/>
      <c r="K28" s="87"/>
      <c r="L28" s="89"/>
      <c r="M28" s="87"/>
      <c r="N28" s="31"/>
      <c r="O28" s="31"/>
    </row>
    <row r="29" spans="1:15" ht="12.75">
      <c r="A29" s="87"/>
      <c r="B29" s="87"/>
      <c r="C29" s="87"/>
      <c r="D29" s="87"/>
      <c r="E29" s="88"/>
      <c r="F29" s="87"/>
      <c r="G29" s="87"/>
      <c r="H29" s="87"/>
      <c r="I29" s="63"/>
      <c r="J29" s="63"/>
      <c r="K29" s="87"/>
      <c r="L29" s="89"/>
      <c r="M29" s="87"/>
      <c r="N29" s="31"/>
      <c r="O29" s="31"/>
    </row>
    <row r="30" spans="1:15" ht="12.75">
      <c r="A30" s="87"/>
      <c r="B30" s="87"/>
      <c r="C30" s="87"/>
      <c r="D30" s="87"/>
      <c r="E30" s="88"/>
      <c r="F30" s="87"/>
      <c r="G30" s="87"/>
      <c r="H30" s="87"/>
      <c r="I30" s="63"/>
      <c r="J30" s="63"/>
      <c r="K30" s="87"/>
      <c r="L30" s="89"/>
      <c r="M30" s="87"/>
      <c r="N30" s="31"/>
      <c r="O30" s="31"/>
    </row>
    <row r="31" spans="1:15" ht="12.75">
      <c r="A31" s="87"/>
      <c r="B31" s="87"/>
      <c r="C31" s="87"/>
      <c r="D31" s="87"/>
      <c r="E31" s="88"/>
      <c r="F31" s="87"/>
      <c r="G31" s="87"/>
      <c r="H31" s="87"/>
      <c r="I31" s="63"/>
      <c r="J31" s="63"/>
      <c r="K31" s="87"/>
      <c r="L31" s="89"/>
      <c r="M31" s="87"/>
      <c r="N31" s="31"/>
      <c r="O31" s="31"/>
    </row>
    <row r="32" spans="1:15" ht="12.75">
      <c r="A32" s="87"/>
      <c r="B32" s="87"/>
      <c r="C32" s="87"/>
      <c r="D32" s="87"/>
      <c r="E32" s="88"/>
      <c r="F32" s="87"/>
      <c r="G32" s="87"/>
      <c r="H32" s="87"/>
      <c r="I32" s="63"/>
      <c r="J32" s="63"/>
      <c r="K32" s="87"/>
      <c r="L32" s="89"/>
      <c r="M32" s="87"/>
      <c r="N32" s="31"/>
      <c r="O32" s="31"/>
    </row>
    <row r="33" spans="1:15" ht="12.75">
      <c r="A33" s="87"/>
      <c r="B33" s="87"/>
      <c r="C33" s="87"/>
      <c r="D33" s="87"/>
      <c r="E33" s="88"/>
      <c r="F33" s="87"/>
      <c r="G33" s="87"/>
      <c r="H33" s="87"/>
      <c r="I33" s="63"/>
      <c r="J33" s="63"/>
      <c r="K33" s="87"/>
      <c r="L33" s="89"/>
      <c r="M33" s="87"/>
      <c r="N33" s="31"/>
      <c r="O33" s="31"/>
    </row>
    <row r="34" spans="3:15" ht="12.75">
      <c r="C34" s="87"/>
      <c r="D34" s="87"/>
      <c r="E34" s="88"/>
      <c r="F34" s="87"/>
      <c r="G34" s="87"/>
      <c r="H34" s="87"/>
      <c r="I34" s="63"/>
      <c r="J34" s="63"/>
      <c r="K34" s="87"/>
      <c r="L34" s="89"/>
      <c r="M34" s="87"/>
      <c r="N34" s="31"/>
      <c r="O34" s="31"/>
    </row>
    <row r="35" spans="3:15" ht="12.75">
      <c r="C35" s="87"/>
      <c r="D35" s="87"/>
      <c r="E35" s="88"/>
      <c r="F35" s="87"/>
      <c r="G35" s="87"/>
      <c r="H35" s="87"/>
      <c r="I35" s="63"/>
      <c r="J35" s="63"/>
      <c r="K35" s="87"/>
      <c r="L35" s="89"/>
      <c r="M35" s="87"/>
      <c r="N35" s="31"/>
      <c r="O35" s="31"/>
    </row>
    <row r="36" spans="3:15" ht="12.75">
      <c r="C36" s="87"/>
      <c r="D36" s="87"/>
      <c r="E36" s="88"/>
      <c r="F36" s="87"/>
      <c r="G36" s="87"/>
      <c r="H36" s="87"/>
      <c r="I36" s="63"/>
      <c r="J36" s="63"/>
      <c r="K36" s="87"/>
      <c r="L36" s="89"/>
      <c r="M36" s="87"/>
      <c r="N36" s="31"/>
      <c r="O36" s="31"/>
    </row>
    <row r="37" spans="3:15" ht="12.75">
      <c r="C37" s="87"/>
      <c r="D37" s="87"/>
      <c r="E37" s="88"/>
      <c r="F37" s="87"/>
      <c r="G37" s="87"/>
      <c r="H37" s="87"/>
      <c r="I37" s="63"/>
      <c r="J37" s="63"/>
      <c r="K37" s="87"/>
      <c r="L37" s="89"/>
      <c r="M37" s="87"/>
      <c r="N37" s="31"/>
      <c r="O37" s="31"/>
    </row>
    <row r="38" spans="3:15" ht="12.75">
      <c r="C38" s="87"/>
      <c r="D38" s="87"/>
      <c r="E38" s="88"/>
      <c r="F38" s="87"/>
      <c r="G38" s="87"/>
      <c r="H38" s="87"/>
      <c r="I38" s="63"/>
      <c r="J38" s="63"/>
      <c r="K38" s="87"/>
      <c r="L38" s="89"/>
      <c r="M38" s="87"/>
      <c r="N38" s="31"/>
      <c r="O38" s="31"/>
    </row>
    <row r="39" spans="3:15" ht="12.75">
      <c r="C39" s="87"/>
      <c r="D39" s="87"/>
      <c r="E39" s="88"/>
      <c r="F39" s="87"/>
      <c r="G39" s="87"/>
      <c r="H39" s="87"/>
      <c r="I39" s="63"/>
      <c r="J39" s="63"/>
      <c r="K39" s="87"/>
      <c r="L39" s="89"/>
      <c r="M39" s="87"/>
      <c r="N39" s="31"/>
      <c r="O39" s="31"/>
    </row>
    <row r="40" spans="3:15" ht="12.75">
      <c r="C40" s="87"/>
      <c r="D40" s="87"/>
      <c r="E40" s="88"/>
      <c r="F40" s="87"/>
      <c r="G40" s="87"/>
      <c r="H40" s="87"/>
      <c r="I40" s="63"/>
      <c r="J40" s="63"/>
      <c r="K40" s="87"/>
      <c r="L40" s="89"/>
      <c r="M40" s="87"/>
      <c r="N40" s="31"/>
      <c r="O40" s="31"/>
    </row>
    <row r="41" spans="3:15" ht="12.75">
      <c r="C41" s="87"/>
      <c r="D41" s="87"/>
      <c r="E41" s="88"/>
      <c r="F41" s="87"/>
      <c r="G41" s="87"/>
      <c r="H41" s="87"/>
      <c r="I41" s="63"/>
      <c r="J41" s="63"/>
      <c r="K41" s="87"/>
      <c r="L41" s="89"/>
      <c r="M41" s="87"/>
      <c r="N41" s="31"/>
      <c r="O41" s="31"/>
    </row>
    <row r="42" spans="3:15" ht="12.75">
      <c r="C42" s="87"/>
      <c r="D42" s="87"/>
      <c r="E42" s="88"/>
      <c r="F42" s="87"/>
      <c r="G42" s="87"/>
      <c r="H42" s="87"/>
      <c r="I42" s="63"/>
      <c r="J42" s="63"/>
      <c r="K42" s="87"/>
      <c r="L42" s="89"/>
      <c r="M42" s="87"/>
      <c r="N42" s="31"/>
      <c r="O42" s="31"/>
    </row>
    <row r="43" spans="3:15" ht="12.75">
      <c r="C43" s="87"/>
      <c r="D43" s="87"/>
      <c r="E43" s="88"/>
      <c r="F43" s="87"/>
      <c r="G43" s="87"/>
      <c r="H43" s="87"/>
      <c r="I43" s="63"/>
      <c r="J43" s="63"/>
      <c r="K43" s="87"/>
      <c r="L43" s="89"/>
      <c r="M43" s="87"/>
      <c r="N43" s="31"/>
      <c r="O43" s="31"/>
    </row>
    <row r="44" spans="3:15" ht="12.75">
      <c r="C44" s="87"/>
      <c r="D44" s="87"/>
      <c r="E44" s="88"/>
      <c r="F44" s="87"/>
      <c r="G44" s="87"/>
      <c r="H44" s="87"/>
      <c r="I44" s="63"/>
      <c r="J44" s="63"/>
      <c r="K44" s="87"/>
      <c r="L44" s="89"/>
      <c r="M44" s="87"/>
      <c r="N44" s="31"/>
      <c r="O44" s="31"/>
    </row>
    <row r="45" spans="3:15" ht="12.75">
      <c r="C45" s="87"/>
      <c r="D45" s="87"/>
      <c r="E45" s="88"/>
      <c r="F45" s="87"/>
      <c r="G45" s="87"/>
      <c r="H45" s="87"/>
      <c r="I45" s="63"/>
      <c r="J45" s="63"/>
      <c r="K45" s="87"/>
      <c r="L45" s="89"/>
      <c r="M45" s="87"/>
      <c r="N45" s="31"/>
      <c r="O45" s="31"/>
    </row>
    <row r="46" spans="3:15" ht="12.75">
      <c r="C46" s="87"/>
      <c r="D46" s="87"/>
      <c r="E46" s="88"/>
      <c r="F46" s="87"/>
      <c r="G46" s="87"/>
      <c r="H46" s="87"/>
      <c r="I46" s="63"/>
      <c r="J46" s="63"/>
      <c r="K46" s="87"/>
      <c r="L46" s="89"/>
      <c r="M46" s="87"/>
      <c r="N46" s="31"/>
      <c r="O46" s="31"/>
    </row>
    <row r="47" spans="3:15" ht="12.75">
      <c r="C47" s="87"/>
      <c r="D47" s="87"/>
      <c r="E47" s="88"/>
      <c r="F47" s="87"/>
      <c r="G47" s="87"/>
      <c r="H47" s="87"/>
      <c r="I47" s="63"/>
      <c r="J47" s="63"/>
      <c r="K47" s="87"/>
      <c r="L47" s="89"/>
      <c r="M47" s="87"/>
      <c r="N47" s="31"/>
      <c r="O47" s="31"/>
    </row>
    <row r="48" spans="3:15" ht="12.75">
      <c r="C48" s="87"/>
      <c r="D48" s="87"/>
      <c r="E48" s="88"/>
      <c r="F48" s="87"/>
      <c r="G48" s="87"/>
      <c r="H48" s="87"/>
      <c r="I48" s="63"/>
      <c r="J48" s="63"/>
      <c r="K48" s="87"/>
      <c r="L48" s="89"/>
      <c r="M48" s="87"/>
      <c r="N48" s="31"/>
      <c r="O48" s="31"/>
    </row>
    <row r="49" spans="3:15" ht="12.75">
      <c r="C49" s="87"/>
      <c r="D49" s="87"/>
      <c r="E49" s="88"/>
      <c r="F49" s="87"/>
      <c r="G49" s="87"/>
      <c r="H49" s="87"/>
      <c r="I49" s="63"/>
      <c r="J49" s="63"/>
      <c r="K49" s="87"/>
      <c r="L49" s="89"/>
      <c r="M49" s="87"/>
      <c r="N49" s="31"/>
      <c r="O49" s="31"/>
    </row>
    <row r="50" spans="3:15" ht="12.75">
      <c r="C50" s="87"/>
      <c r="D50" s="87"/>
      <c r="E50" s="88"/>
      <c r="F50" s="87"/>
      <c r="G50" s="87"/>
      <c r="H50" s="87"/>
      <c r="I50" s="63"/>
      <c r="J50" s="63"/>
      <c r="K50" s="87"/>
      <c r="L50" s="89"/>
      <c r="M50" s="87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M2:M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N21:N50">
      <formula1>GMIXW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7.1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27"/>
      <c r="B2" s="27"/>
      <c r="C2" s="27"/>
      <c r="D2" s="27"/>
      <c r="E2" s="27"/>
      <c r="F2" s="28"/>
      <c r="G2" s="28"/>
      <c r="H2" s="28"/>
      <c r="I2" s="28"/>
      <c r="J2" s="28"/>
      <c r="K2" s="28"/>
      <c r="L2" s="28" t="e">
        <f>J2/K2</f>
        <v>#DIV/0!</v>
      </c>
      <c r="M2" s="46"/>
      <c r="N2" s="27"/>
      <c r="O2" s="27" t="s">
        <v>14</v>
      </c>
      <c r="P2" s="181"/>
    </row>
    <row r="3" spans="1:16" ht="12.7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  <c r="L3" s="28" t="e">
        <f aca="true" t="shared" si="0" ref="L3:L10">J3/K3</f>
        <v>#DIV/0!</v>
      </c>
      <c r="M3" s="46"/>
      <c r="N3" s="27"/>
      <c r="O3" s="27" t="s">
        <v>14</v>
      </c>
      <c r="P3" s="27"/>
    </row>
    <row r="4" spans="1:16" ht="12.75">
      <c r="A4" s="27"/>
      <c r="B4" s="27"/>
      <c r="C4" s="27"/>
      <c r="D4" s="27"/>
      <c r="E4" s="27"/>
      <c r="F4" s="28"/>
      <c r="G4" s="28"/>
      <c r="H4" s="28"/>
      <c r="I4" s="28"/>
      <c r="J4" s="28"/>
      <c r="K4" s="28"/>
      <c r="L4" s="28" t="e">
        <f t="shared" si="0"/>
        <v>#DIV/0!</v>
      </c>
      <c r="M4" s="46"/>
      <c r="N4" s="27"/>
      <c r="O4" s="27" t="s">
        <v>14</v>
      </c>
      <c r="P4" s="27"/>
    </row>
    <row r="5" spans="1:16" ht="12.75">
      <c r="A5" s="27"/>
      <c r="B5" s="27"/>
      <c r="C5" s="27"/>
      <c r="D5" s="27"/>
      <c r="E5" s="27"/>
      <c r="F5" s="28"/>
      <c r="G5" s="28"/>
      <c r="H5" s="28"/>
      <c r="I5" s="28"/>
      <c r="J5" s="28"/>
      <c r="K5" s="28"/>
      <c r="L5" s="28" t="e">
        <f t="shared" si="0"/>
        <v>#DIV/0!</v>
      </c>
      <c r="M5" s="46"/>
      <c r="N5" s="27"/>
      <c r="O5" s="27" t="s">
        <v>14</v>
      </c>
      <c r="P5" s="27"/>
    </row>
    <row r="6" spans="1:16" ht="12.75">
      <c r="A6" s="27"/>
      <c r="B6" s="27"/>
      <c r="C6" s="27"/>
      <c r="D6" s="27"/>
      <c r="E6" s="27"/>
      <c r="F6" s="28"/>
      <c r="G6" s="28"/>
      <c r="H6" s="28"/>
      <c r="I6" s="28"/>
      <c r="J6" s="28"/>
      <c r="K6" s="28"/>
      <c r="L6" s="28" t="e">
        <f t="shared" si="0"/>
        <v>#DIV/0!</v>
      </c>
      <c r="M6" s="46"/>
      <c r="N6" s="27"/>
      <c r="O6" s="27" t="s">
        <v>14</v>
      </c>
      <c r="P6" s="27"/>
    </row>
    <row r="7" spans="1:16" ht="12.75">
      <c r="A7" s="27"/>
      <c r="B7" s="27"/>
      <c r="C7" s="27"/>
      <c r="D7" s="27"/>
      <c r="E7" s="27"/>
      <c r="F7" s="28"/>
      <c r="G7" s="28"/>
      <c r="H7" s="28"/>
      <c r="I7" s="28"/>
      <c r="J7" s="28"/>
      <c r="K7" s="28"/>
      <c r="L7" s="28" t="e">
        <f t="shared" si="0"/>
        <v>#DIV/0!</v>
      </c>
      <c r="M7" s="46"/>
      <c r="N7" s="27"/>
      <c r="O7" s="27" t="s">
        <v>14</v>
      </c>
      <c r="P7" s="27"/>
    </row>
    <row r="8" spans="1:16" ht="12.75">
      <c r="A8" s="27"/>
      <c r="B8" s="27"/>
      <c r="C8" s="27"/>
      <c r="D8" s="27"/>
      <c r="E8" s="27"/>
      <c r="F8" s="28"/>
      <c r="G8" s="28"/>
      <c r="H8" s="28"/>
      <c r="I8" s="28"/>
      <c r="J8" s="28"/>
      <c r="K8" s="28"/>
      <c r="L8" s="28" t="e">
        <f t="shared" si="0"/>
        <v>#DIV/0!</v>
      </c>
      <c r="M8" s="46"/>
      <c r="N8" s="27"/>
      <c r="O8" s="27" t="s">
        <v>14</v>
      </c>
      <c r="P8" s="181"/>
    </row>
    <row r="9" spans="1:16" ht="12.75">
      <c r="A9" s="27"/>
      <c r="B9" s="27"/>
      <c r="C9" s="27"/>
      <c r="D9" s="27"/>
      <c r="E9" s="27"/>
      <c r="F9" s="28"/>
      <c r="G9" s="28"/>
      <c r="H9" s="28"/>
      <c r="I9" s="28"/>
      <c r="J9" s="28"/>
      <c r="K9" s="28"/>
      <c r="L9" s="28" t="e">
        <f t="shared" si="0"/>
        <v>#DIV/0!</v>
      </c>
      <c r="M9" s="46"/>
      <c r="N9" s="27"/>
      <c r="O9" s="27" t="s">
        <v>14</v>
      </c>
      <c r="P9" s="27"/>
    </row>
    <row r="10" spans="1:16" ht="12.75">
      <c r="A10" s="27"/>
      <c r="B10" s="27"/>
      <c r="C10" s="27"/>
      <c r="D10" s="27"/>
      <c r="E10" s="27"/>
      <c r="F10" s="28"/>
      <c r="G10" s="28"/>
      <c r="H10" s="28"/>
      <c r="I10" s="28"/>
      <c r="J10" s="28"/>
      <c r="K10" s="28"/>
      <c r="L10" s="28" t="e">
        <f t="shared" si="0"/>
        <v>#DIV/0!</v>
      </c>
      <c r="M10" s="46"/>
      <c r="N10" s="27"/>
      <c r="O10" s="27" t="s">
        <v>14</v>
      </c>
      <c r="P10" s="27"/>
    </row>
    <row r="11" spans="1:16" ht="12.75">
      <c r="A11" s="27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 t="e">
        <f aca="true" t="shared" si="1" ref="L11:L20">J11/K11</f>
        <v>#DIV/0!</v>
      </c>
      <c r="M11" s="46"/>
      <c r="N11" s="27"/>
      <c r="O11" s="27" t="s">
        <v>14</v>
      </c>
      <c r="P11" s="27"/>
    </row>
    <row r="12" spans="1:16" ht="12.75">
      <c r="A12" s="27"/>
      <c r="B12" s="27"/>
      <c r="C12" s="27"/>
      <c r="D12" s="27"/>
      <c r="E12" s="27"/>
      <c r="F12" s="28"/>
      <c r="G12" s="28"/>
      <c r="H12" s="28"/>
      <c r="I12" s="28"/>
      <c r="J12" s="28"/>
      <c r="K12" s="28"/>
      <c r="L12" s="28" t="e">
        <f t="shared" si="1"/>
        <v>#DIV/0!</v>
      </c>
      <c r="M12" s="46"/>
      <c r="N12" s="27"/>
      <c r="O12" s="27" t="s">
        <v>14</v>
      </c>
      <c r="P12" s="27"/>
    </row>
    <row r="13" spans="1:16" ht="12.75">
      <c r="A13" s="27"/>
      <c r="B13" s="27"/>
      <c r="C13" s="27"/>
      <c r="D13" s="27"/>
      <c r="E13" s="27"/>
      <c r="F13" s="28"/>
      <c r="G13" s="28"/>
      <c r="H13" s="28"/>
      <c r="I13" s="28"/>
      <c r="J13" s="28"/>
      <c r="K13" s="28"/>
      <c r="L13" s="28" t="e">
        <f t="shared" si="1"/>
        <v>#DIV/0!</v>
      </c>
      <c r="M13" s="46"/>
      <c r="N13" s="27"/>
      <c r="O13" s="27" t="s">
        <v>14</v>
      </c>
      <c r="P13" s="27"/>
    </row>
    <row r="14" spans="1:16" ht="12.75">
      <c r="A14" s="27"/>
      <c r="B14" s="27"/>
      <c r="C14" s="27"/>
      <c r="D14" s="27"/>
      <c r="E14" s="27"/>
      <c r="F14" s="28"/>
      <c r="G14" s="28"/>
      <c r="H14" s="28"/>
      <c r="I14" s="28"/>
      <c r="J14" s="28"/>
      <c r="K14" s="28"/>
      <c r="L14" s="28" t="e">
        <f t="shared" si="1"/>
        <v>#DIV/0!</v>
      </c>
      <c r="M14" s="46"/>
      <c r="N14" s="27"/>
      <c r="O14" s="27" t="s">
        <v>14</v>
      </c>
      <c r="P14" s="27"/>
    </row>
    <row r="15" spans="1:16" ht="12.75">
      <c r="A15" s="27"/>
      <c r="B15" s="27"/>
      <c r="C15" s="27"/>
      <c r="D15" s="27"/>
      <c r="E15" s="27"/>
      <c r="F15" s="28"/>
      <c r="G15" s="28"/>
      <c r="H15" s="28"/>
      <c r="I15" s="28"/>
      <c r="J15" s="28"/>
      <c r="K15" s="28"/>
      <c r="L15" s="28" t="e">
        <f t="shared" si="1"/>
        <v>#DIV/0!</v>
      </c>
      <c r="M15" s="46"/>
      <c r="N15" s="27"/>
      <c r="O15" s="27" t="s">
        <v>14</v>
      </c>
      <c r="P15" s="27"/>
    </row>
    <row r="16" spans="1:16" ht="12.75">
      <c r="A16" s="27"/>
      <c r="B16" s="27"/>
      <c r="C16" s="27"/>
      <c r="D16" s="27"/>
      <c r="E16" s="27"/>
      <c r="F16" s="28"/>
      <c r="G16" s="28"/>
      <c r="H16" s="28"/>
      <c r="I16" s="28"/>
      <c r="J16" s="28"/>
      <c r="K16" s="28"/>
      <c r="L16" s="28" t="e">
        <f t="shared" si="1"/>
        <v>#DIV/0!</v>
      </c>
      <c r="M16" s="46"/>
      <c r="N16" s="27"/>
      <c r="O16" s="27" t="s">
        <v>14</v>
      </c>
      <c r="P16" s="27"/>
    </row>
    <row r="17" spans="1:16" ht="12.75">
      <c r="A17" s="27"/>
      <c r="B17" s="27"/>
      <c r="C17" s="27"/>
      <c r="D17" s="27"/>
      <c r="E17" s="27"/>
      <c r="F17" s="28"/>
      <c r="G17" s="28"/>
      <c r="H17" s="28"/>
      <c r="I17" s="28"/>
      <c r="J17" s="28"/>
      <c r="K17" s="28"/>
      <c r="L17" s="28" t="e">
        <f t="shared" si="1"/>
        <v>#DIV/0!</v>
      </c>
      <c r="M17" s="46"/>
      <c r="N17" s="27"/>
      <c r="O17" s="27" t="s">
        <v>14</v>
      </c>
      <c r="P17" s="27"/>
    </row>
    <row r="18" spans="1:16" ht="12.75">
      <c r="A18" s="27"/>
      <c r="B18" s="27"/>
      <c r="C18" s="27"/>
      <c r="D18" s="27"/>
      <c r="E18" s="27"/>
      <c r="F18" s="28"/>
      <c r="G18" s="28"/>
      <c r="H18" s="28"/>
      <c r="I18" s="28"/>
      <c r="J18" s="28"/>
      <c r="K18" s="28"/>
      <c r="L18" s="28" t="e">
        <f t="shared" si="1"/>
        <v>#DIV/0!</v>
      </c>
      <c r="M18" s="46"/>
      <c r="N18" s="27"/>
      <c r="O18" s="27" t="s">
        <v>14</v>
      </c>
      <c r="P18" s="27"/>
    </row>
    <row r="19" spans="1:16" ht="12.75">
      <c r="A19" s="131"/>
      <c r="B19" s="131"/>
      <c r="C19" s="131"/>
      <c r="D19" s="131"/>
      <c r="E19" s="131"/>
      <c r="F19" s="133"/>
      <c r="G19" s="133"/>
      <c r="H19" s="133"/>
      <c r="I19" s="133"/>
      <c r="J19" s="133"/>
      <c r="K19" s="133"/>
      <c r="L19" s="133" t="e">
        <f t="shared" si="1"/>
        <v>#DIV/0!</v>
      </c>
      <c r="M19" s="140"/>
      <c r="N19" s="27"/>
      <c r="O19" s="131" t="s">
        <v>14</v>
      </c>
      <c r="P19" s="27"/>
    </row>
    <row r="20" spans="1:16" ht="12.75">
      <c r="A20" s="27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 t="e">
        <f t="shared" si="1"/>
        <v>#DIV/0!</v>
      </c>
      <c r="M20" s="166"/>
      <c r="N20" s="27"/>
      <c r="O20" s="27" t="s">
        <v>14</v>
      </c>
      <c r="P20" s="27"/>
    </row>
    <row r="21" spans="1:15" ht="12.75">
      <c r="A21" s="31"/>
      <c r="B21" s="31"/>
      <c r="C21" s="31"/>
      <c r="D21" s="31"/>
      <c r="E21" s="31"/>
      <c r="F21" s="64"/>
      <c r="G21" s="64"/>
      <c r="H21" s="64"/>
      <c r="I21" s="64"/>
      <c r="J21" s="64"/>
      <c r="K21" s="64"/>
      <c r="L21" s="64"/>
      <c r="M21" s="90"/>
      <c r="N21" s="31"/>
      <c r="O21" s="31"/>
    </row>
    <row r="22" spans="1:15" ht="12.75">
      <c r="A22" s="31"/>
      <c r="B22" s="31"/>
      <c r="C22" s="31"/>
      <c r="D22" s="31"/>
      <c r="E22" s="31"/>
      <c r="F22" s="64"/>
      <c r="G22" s="64"/>
      <c r="H22" s="64"/>
      <c r="I22" s="64"/>
      <c r="J22" s="64"/>
      <c r="K22" s="64"/>
      <c r="L22" s="64"/>
      <c r="M22" s="90"/>
      <c r="N22" s="31"/>
      <c r="O22" s="31"/>
    </row>
    <row r="23" spans="1:15" ht="12.75">
      <c r="A23" s="31"/>
      <c r="B23" s="31"/>
      <c r="C23" s="31"/>
      <c r="D23" s="31"/>
      <c r="E23" s="31"/>
      <c r="F23" s="64"/>
      <c r="G23" s="64"/>
      <c r="H23" s="64"/>
      <c r="I23" s="64"/>
      <c r="J23" s="64"/>
      <c r="K23" s="64"/>
      <c r="L23" s="64"/>
      <c r="M23" s="90"/>
      <c r="N23" s="31"/>
      <c r="O23" s="31"/>
    </row>
    <row r="24" spans="1:15" ht="12.75">
      <c r="A24" s="31"/>
      <c r="B24" s="31"/>
      <c r="C24" s="31"/>
      <c r="D24" s="31"/>
      <c r="E24" s="31"/>
      <c r="F24" s="64"/>
      <c r="G24" s="64"/>
      <c r="H24" s="64"/>
      <c r="I24" s="64"/>
      <c r="J24" s="64"/>
      <c r="K24" s="64"/>
      <c r="L24" s="64"/>
      <c r="M24" s="90"/>
      <c r="N24" s="31"/>
      <c r="O24" s="31"/>
    </row>
    <row r="25" spans="1:15" ht="12.75">
      <c r="A25" s="31"/>
      <c r="B25" s="31"/>
      <c r="C25" s="31"/>
      <c r="D25" s="31"/>
      <c r="E25" s="31"/>
      <c r="F25" s="64"/>
      <c r="G25" s="64"/>
      <c r="H25" s="64"/>
      <c r="I25" s="64"/>
      <c r="J25" s="64"/>
      <c r="K25" s="64"/>
      <c r="L25" s="64"/>
      <c r="M25" s="90"/>
      <c r="N25" s="31"/>
      <c r="O25" s="31"/>
    </row>
    <row r="26" spans="1:15" ht="12.75">
      <c r="A26" s="31"/>
      <c r="B26" s="31"/>
      <c r="C26" s="31"/>
      <c r="D26" s="31"/>
      <c r="E26" s="31"/>
      <c r="F26" s="64"/>
      <c r="G26" s="64"/>
      <c r="H26" s="64"/>
      <c r="I26" s="64"/>
      <c r="J26" s="64"/>
      <c r="K26" s="64"/>
      <c r="L26" s="64"/>
      <c r="M26" s="90"/>
      <c r="N26" s="31"/>
      <c r="O26" s="31"/>
    </row>
    <row r="27" spans="1:15" ht="12.75">
      <c r="A27" s="31"/>
      <c r="B27" s="31"/>
      <c r="C27" s="31"/>
      <c r="D27" s="31"/>
      <c r="E27" s="31"/>
      <c r="F27" s="64"/>
      <c r="G27" s="64"/>
      <c r="H27" s="64"/>
      <c r="I27" s="64"/>
      <c r="J27" s="64"/>
      <c r="K27" s="64"/>
      <c r="L27" s="64"/>
      <c r="M27" s="90"/>
      <c r="N27" s="31"/>
      <c r="O27" s="31"/>
    </row>
    <row r="28" spans="1:15" ht="12.75">
      <c r="A28" s="31"/>
      <c r="B28" s="31"/>
      <c r="C28" s="31"/>
      <c r="D28" s="31"/>
      <c r="E28" s="31"/>
      <c r="F28" s="64"/>
      <c r="G28" s="64"/>
      <c r="H28" s="64"/>
      <c r="I28" s="64"/>
      <c r="J28" s="64"/>
      <c r="K28" s="64"/>
      <c r="L28" s="64"/>
      <c r="M28" s="90"/>
      <c r="N28" s="31"/>
      <c r="O28" s="31"/>
    </row>
    <row r="29" spans="1:15" ht="12.75">
      <c r="A29" s="31"/>
      <c r="B29" s="31"/>
      <c r="C29" s="31"/>
      <c r="D29" s="31"/>
      <c r="E29" s="31"/>
      <c r="F29" s="64"/>
      <c r="G29" s="64"/>
      <c r="H29" s="64"/>
      <c r="I29" s="64"/>
      <c r="J29" s="64"/>
      <c r="K29" s="64"/>
      <c r="L29" s="64"/>
      <c r="M29" s="90"/>
      <c r="N29" s="31"/>
      <c r="O29" s="31"/>
    </row>
    <row r="30" spans="1:15" ht="12.75">
      <c r="A30" s="31"/>
      <c r="B30" s="31"/>
      <c r="C30" s="31"/>
      <c r="D30" s="31"/>
      <c r="E30" s="31"/>
      <c r="F30" s="64"/>
      <c r="G30" s="64"/>
      <c r="H30" s="64"/>
      <c r="I30" s="64"/>
      <c r="J30" s="64"/>
      <c r="K30" s="64"/>
      <c r="L30" s="64"/>
      <c r="M30" s="90"/>
      <c r="N30" s="31"/>
      <c r="O30" s="31"/>
    </row>
    <row r="31" spans="1:15" ht="12.75">
      <c r="A31" s="31"/>
      <c r="B31" s="31"/>
      <c r="C31" s="31"/>
      <c r="D31" s="31"/>
      <c r="E31" s="31"/>
      <c r="F31" s="64"/>
      <c r="G31" s="64"/>
      <c r="H31" s="64"/>
      <c r="I31" s="64"/>
      <c r="J31" s="64"/>
      <c r="K31" s="64"/>
      <c r="L31" s="64"/>
      <c r="M31" s="90"/>
      <c r="N31" s="31"/>
      <c r="O31" s="31"/>
    </row>
    <row r="32" spans="1:15" ht="12.75">
      <c r="A32" s="31"/>
      <c r="B32" s="31"/>
      <c r="C32" s="31"/>
      <c r="D32" s="31"/>
      <c r="E32" s="31"/>
      <c r="F32" s="64"/>
      <c r="G32" s="64"/>
      <c r="H32" s="64"/>
      <c r="I32" s="64"/>
      <c r="J32" s="64"/>
      <c r="K32" s="64"/>
      <c r="L32" s="64"/>
      <c r="M32" s="90"/>
      <c r="N32" s="31"/>
      <c r="O32" s="31"/>
    </row>
    <row r="33" spans="1:15" ht="12.75">
      <c r="A33" s="31"/>
      <c r="B33" s="31"/>
      <c r="C33" s="31"/>
      <c r="D33" s="31"/>
      <c r="E33" s="31"/>
      <c r="F33" s="64"/>
      <c r="G33" s="64"/>
      <c r="H33" s="64"/>
      <c r="I33" s="64"/>
      <c r="J33" s="64"/>
      <c r="K33" s="64"/>
      <c r="L33" s="64"/>
      <c r="M33" s="90"/>
      <c r="N33" s="31"/>
      <c r="O33" s="31"/>
    </row>
    <row r="34" spans="3:15" ht="12.75">
      <c r="C34" s="31"/>
      <c r="D34" s="31"/>
      <c r="E34" s="31"/>
      <c r="F34" s="64"/>
      <c r="G34" s="64"/>
      <c r="H34" s="64"/>
      <c r="I34" s="64"/>
      <c r="J34" s="64"/>
      <c r="K34" s="64"/>
      <c r="L34" s="64"/>
      <c r="M34" s="90"/>
      <c r="N34" s="31"/>
      <c r="O34" s="31"/>
    </row>
    <row r="35" spans="3:15" ht="12.75">
      <c r="C35" s="31"/>
      <c r="D35" s="31"/>
      <c r="E35" s="31"/>
      <c r="F35" s="64"/>
      <c r="G35" s="64"/>
      <c r="H35" s="64"/>
      <c r="I35" s="64"/>
      <c r="J35" s="64"/>
      <c r="K35" s="64"/>
      <c r="L35" s="64"/>
      <c r="M35" s="90"/>
      <c r="N35" s="31"/>
      <c r="O35" s="31"/>
    </row>
    <row r="36" spans="3:15" ht="12.75">
      <c r="C36" s="31"/>
      <c r="D36" s="31"/>
      <c r="E36" s="31"/>
      <c r="F36" s="64"/>
      <c r="G36" s="64"/>
      <c r="H36" s="64"/>
      <c r="I36" s="64"/>
      <c r="J36" s="64"/>
      <c r="K36" s="64"/>
      <c r="L36" s="64"/>
      <c r="M36" s="90"/>
      <c r="N36" s="31"/>
      <c r="O36" s="31"/>
    </row>
    <row r="37" spans="3:15" ht="12.75">
      <c r="C37" s="31"/>
      <c r="D37" s="31"/>
      <c r="E37" s="31"/>
      <c r="F37" s="64"/>
      <c r="G37" s="64"/>
      <c r="H37" s="64"/>
      <c r="I37" s="64"/>
      <c r="J37" s="64"/>
      <c r="K37" s="64"/>
      <c r="L37" s="64"/>
      <c r="M37" s="90"/>
      <c r="N37" s="31"/>
      <c r="O37" s="31"/>
    </row>
    <row r="38" spans="3:15" ht="12.75">
      <c r="C38" s="31"/>
      <c r="D38" s="31"/>
      <c r="E38" s="31"/>
      <c r="F38" s="64"/>
      <c r="G38" s="64"/>
      <c r="H38" s="64"/>
      <c r="I38" s="64"/>
      <c r="J38" s="64"/>
      <c r="K38" s="64"/>
      <c r="L38" s="64"/>
      <c r="M38" s="90"/>
      <c r="N38" s="31"/>
      <c r="O38" s="31"/>
    </row>
    <row r="39" spans="3:15" ht="12.75">
      <c r="C39" s="31"/>
      <c r="D39" s="31"/>
      <c r="E39" s="31"/>
      <c r="F39" s="64"/>
      <c r="G39" s="64"/>
      <c r="H39" s="64"/>
      <c r="I39" s="64"/>
      <c r="J39" s="64"/>
      <c r="K39" s="64"/>
      <c r="L39" s="64"/>
      <c r="M39" s="90"/>
      <c r="N39" s="31"/>
      <c r="O39" s="31"/>
    </row>
    <row r="40" spans="3:15" ht="12.75">
      <c r="C40" s="31"/>
      <c r="D40" s="31"/>
      <c r="E40" s="31"/>
      <c r="F40" s="64"/>
      <c r="G40" s="64"/>
      <c r="H40" s="64"/>
      <c r="I40" s="64"/>
      <c r="J40" s="64"/>
      <c r="K40" s="64"/>
      <c r="L40" s="64"/>
      <c r="M40" s="90"/>
      <c r="N40" s="31"/>
      <c r="O40" s="31"/>
    </row>
    <row r="41" spans="3:15" ht="12.75">
      <c r="C41" s="31"/>
      <c r="D41" s="31"/>
      <c r="E41" s="31"/>
      <c r="F41" s="64"/>
      <c r="G41" s="64"/>
      <c r="H41" s="64"/>
      <c r="I41" s="64"/>
      <c r="J41" s="64"/>
      <c r="K41" s="64"/>
      <c r="L41" s="64"/>
      <c r="M41" s="90"/>
      <c r="N41" s="31"/>
      <c r="O41" s="31"/>
    </row>
    <row r="42" spans="3:15" ht="12.75">
      <c r="C42" s="31"/>
      <c r="D42" s="31"/>
      <c r="E42" s="31"/>
      <c r="F42" s="64"/>
      <c r="G42" s="64"/>
      <c r="H42" s="64"/>
      <c r="I42" s="64"/>
      <c r="J42" s="64"/>
      <c r="K42" s="64"/>
      <c r="L42" s="64"/>
      <c r="M42" s="90"/>
      <c r="N42" s="31"/>
      <c r="O42" s="31"/>
    </row>
    <row r="43" spans="3:15" ht="12.75">
      <c r="C43" s="31"/>
      <c r="D43" s="31"/>
      <c r="E43" s="31"/>
      <c r="F43" s="64"/>
      <c r="G43" s="64"/>
      <c r="H43" s="64"/>
      <c r="I43" s="64"/>
      <c r="J43" s="64"/>
      <c r="K43" s="64"/>
      <c r="L43" s="64"/>
      <c r="M43" s="90"/>
      <c r="N43" s="31"/>
      <c r="O43" s="31"/>
    </row>
    <row r="44" spans="3:15" ht="12.75">
      <c r="C44" s="31"/>
      <c r="D44" s="31"/>
      <c r="E44" s="31"/>
      <c r="F44" s="64"/>
      <c r="G44" s="64"/>
      <c r="H44" s="64"/>
      <c r="I44" s="64"/>
      <c r="J44" s="64"/>
      <c r="K44" s="64"/>
      <c r="L44" s="64"/>
      <c r="M44" s="90"/>
      <c r="N44" s="31"/>
      <c r="O44" s="31"/>
    </row>
    <row r="45" spans="3:15" ht="12.75">
      <c r="C45" s="31"/>
      <c r="D45" s="31"/>
      <c r="E45" s="31"/>
      <c r="F45" s="64"/>
      <c r="G45" s="64"/>
      <c r="H45" s="64"/>
      <c r="I45" s="64"/>
      <c r="J45" s="64"/>
      <c r="K45" s="64"/>
      <c r="L45" s="64"/>
      <c r="M45" s="90"/>
      <c r="N45" s="31"/>
      <c r="O45" s="31"/>
    </row>
    <row r="46" spans="3:15" ht="12.75">
      <c r="C46" s="31"/>
      <c r="D46" s="31"/>
      <c r="E46" s="31"/>
      <c r="F46" s="64"/>
      <c r="G46" s="64"/>
      <c r="H46" s="64"/>
      <c r="I46" s="64"/>
      <c r="J46" s="64"/>
      <c r="K46" s="64"/>
      <c r="L46" s="64"/>
      <c r="M46" s="90"/>
      <c r="N46" s="31"/>
      <c r="O46" s="31"/>
    </row>
    <row r="47" spans="3:15" ht="12.75">
      <c r="C47" s="31"/>
      <c r="D47" s="31"/>
      <c r="E47" s="31"/>
      <c r="F47" s="64"/>
      <c r="G47" s="64"/>
      <c r="H47" s="64"/>
      <c r="I47" s="64"/>
      <c r="J47" s="64"/>
      <c r="K47" s="64"/>
      <c r="L47" s="64"/>
      <c r="M47" s="90"/>
      <c r="N47" s="31"/>
      <c r="O47" s="31"/>
    </row>
    <row r="48" spans="3:15" ht="12.75">
      <c r="C48" s="31"/>
      <c r="D48" s="31"/>
      <c r="E48" s="31"/>
      <c r="F48" s="64"/>
      <c r="G48" s="64"/>
      <c r="H48" s="64"/>
      <c r="I48" s="64"/>
      <c r="J48" s="64"/>
      <c r="K48" s="64"/>
      <c r="L48" s="64"/>
      <c r="M48" s="90"/>
      <c r="N48" s="31"/>
      <c r="O48" s="31"/>
    </row>
    <row r="49" spans="3:15" ht="12.75">
      <c r="C49" s="31"/>
      <c r="D49" s="31"/>
      <c r="E49" s="31"/>
      <c r="F49" s="64"/>
      <c r="G49" s="64"/>
      <c r="H49" s="64"/>
      <c r="I49" s="64"/>
      <c r="J49" s="64"/>
      <c r="K49" s="64"/>
      <c r="L49" s="64"/>
      <c r="M49" s="90"/>
      <c r="N49" s="31"/>
      <c r="O49" s="31"/>
    </row>
    <row r="50" spans="3:15" ht="12.75">
      <c r="C50" s="31"/>
      <c r="D50" s="31"/>
      <c r="E50" s="31"/>
      <c r="F50" s="64"/>
      <c r="G50" s="64"/>
      <c r="H50" s="64"/>
      <c r="I50" s="64"/>
      <c r="J50" s="64"/>
      <c r="K50" s="64"/>
      <c r="L50" s="64"/>
      <c r="M50" s="90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M2:M50">
      <formula1>Статус</formula1>
    </dataValidation>
    <dataValidation type="list" allowBlank="1" showInputMessage="1" showErrorMessage="1" sqref="N21:N50">
      <formula1>VBFOF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D1">
      <selection activeCell="K11" sqref="K11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21.25390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0.6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3">
        <v>1</v>
      </c>
      <c r="B2" s="3" t="s">
        <v>260</v>
      </c>
      <c r="C2" s="3" t="s">
        <v>256</v>
      </c>
      <c r="D2" s="3" t="s">
        <v>261</v>
      </c>
      <c r="E2" s="213" t="s">
        <v>113</v>
      </c>
      <c r="F2" s="3" t="s">
        <v>129</v>
      </c>
      <c r="G2" s="212">
        <v>5</v>
      </c>
      <c r="H2" s="212">
        <v>5</v>
      </c>
      <c r="I2" s="5"/>
      <c r="J2" s="5">
        <v>3</v>
      </c>
      <c r="K2" s="3">
        <v>98</v>
      </c>
      <c r="L2" s="4">
        <f aca="true" t="shared" si="0" ref="L2:L10">J2/K2</f>
        <v>0.030612244897959183</v>
      </c>
      <c r="M2" s="45" t="s">
        <v>59</v>
      </c>
      <c r="N2" s="27" t="s">
        <v>87</v>
      </c>
      <c r="O2" s="27" t="s">
        <v>21</v>
      </c>
      <c r="P2" s="181"/>
    </row>
    <row r="3" spans="1:16" ht="12.75">
      <c r="A3" s="3">
        <v>2</v>
      </c>
      <c r="B3" s="3" t="s">
        <v>131</v>
      </c>
      <c r="C3" s="3" t="s">
        <v>502</v>
      </c>
      <c r="D3" s="3" t="s">
        <v>201</v>
      </c>
      <c r="E3" s="213" t="s">
        <v>113</v>
      </c>
      <c r="F3" s="3" t="s">
        <v>129</v>
      </c>
      <c r="G3" s="212">
        <v>7</v>
      </c>
      <c r="H3" s="212">
        <v>7</v>
      </c>
      <c r="I3" s="5"/>
      <c r="J3" s="5">
        <v>3</v>
      </c>
      <c r="K3" s="3">
        <v>98</v>
      </c>
      <c r="L3" s="4">
        <f t="shared" si="0"/>
        <v>0.030612244897959183</v>
      </c>
      <c r="M3" s="45" t="s">
        <v>59</v>
      </c>
      <c r="N3" s="27" t="s">
        <v>87</v>
      </c>
      <c r="O3" s="27" t="s">
        <v>21</v>
      </c>
      <c r="P3" s="27"/>
    </row>
    <row r="4" spans="1:16" ht="12.75">
      <c r="A4" s="3">
        <v>3</v>
      </c>
      <c r="B4" s="15" t="s">
        <v>498</v>
      </c>
      <c r="C4" s="15" t="s">
        <v>236</v>
      </c>
      <c r="D4" s="15" t="s">
        <v>136</v>
      </c>
      <c r="E4" s="213" t="s">
        <v>114</v>
      </c>
      <c r="F4" s="3" t="s">
        <v>129</v>
      </c>
      <c r="G4" s="215">
        <v>8</v>
      </c>
      <c r="H4" s="215">
        <v>8</v>
      </c>
      <c r="I4" s="5"/>
      <c r="J4" s="5">
        <v>1</v>
      </c>
      <c r="K4" s="3">
        <v>98</v>
      </c>
      <c r="L4" s="4">
        <f t="shared" si="0"/>
        <v>0.01020408163265306</v>
      </c>
      <c r="M4" s="45" t="s">
        <v>59</v>
      </c>
      <c r="N4" s="27" t="s">
        <v>87</v>
      </c>
      <c r="O4" s="27" t="s">
        <v>21</v>
      </c>
      <c r="P4" s="27"/>
    </row>
    <row r="5" spans="1:16" ht="12.75">
      <c r="A5" s="3">
        <v>4</v>
      </c>
      <c r="B5" s="7" t="s">
        <v>501</v>
      </c>
      <c r="C5" s="7" t="s">
        <v>141</v>
      </c>
      <c r="D5" s="7" t="s">
        <v>175</v>
      </c>
      <c r="E5" s="213" t="s">
        <v>356</v>
      </c>
      <c r="F5" s="3" t="s">
        <v>129</v>
      </c>
      <c r="G5" s="251">
        <v>9</v>
      </c>
      <c r="H5" s="251">
        <v>9</v>
      </c>
      <c r="I5" s="5"/>
      <c r="J5" s="5">
        <v>6</v>
      </c>
      <c r="K5" s="3">
        <v>55</v>
      </c>
      <c r="L5" s="4">
        <f t="shared" si="0"/>
        <v>0.10909090909090909</v>
      </c>
      <c r="M5" s="45" t="s">
        <v>59</v>
      </c>
      <c r="N5" s="27" t="s">
        <v>87</v>
      </c>
      <c r="O5" s="27" t="s">
        <v>21</v>
      </c>
      <c r="P5" s="27"/>
    </row>
    <row r="6" spans="1:16" ht="12.75">
      <c r="A6" s="3">
        <v>5</v>
      </c>
      <c r="B6" s="3" t="s">
        <v>148</v>
      </c>
      <c r="C6" s="3" t="s">
        <v>149</v>
      </c>
      <c r="D6" s="3" t="s">
        <v>150</v>
      </c>
      <c r="E6" s="213" t="s">
        <v>297</v>
      </c>
      <c r="F6" s="3" t="s">
        <v>129</v>
      </c>
      <c r="G6" s="212">
        <v>9</v>
      </c>
      <c r="H6" s="251">
        <v>9</v>
      </c>
      <c r="I6" s="5"/>
      <c r="J6" s="5">
        <v>7</v>
      </c>
      <c r="K6" s="3">
        <v>55</v>
      </c>
      <c r="L6" s="4">
        <f t="shared" si="0"/>
        <v>0.12727272727272726</v>
      </c>
      <c r="M6" s="45" t="s">
        <v>59</v>
      </c>
      <c r="N6" s="27" t="s">
        <v>87</v>
      </c>
      <c r="O6" s="27" t="s">
        <v>21</v>
      </c>
      <c r="P6" s="27"/>
    </row>
    <row r="7" spans="1:16" ht="12.75">
      <c r="A7" s="3">
        <v>6</v>
      </c>
      <c r="B7" s="15" t="s">
        <v>159</v>
      </c>
      <c r="C7" s="15" t="s">
        <v>160</v>
      </c>
      <c r="D7" s="15" t="s">
        <v>161</v>
      </c>
      <c r="E7" s="213" t="s">
        <v>297</v>
      </c>
      <c r="F7" s="3" t="s">
        <v>129</v>
      </c>
      <c r="G7" s="215">
        <v>9</v>
      </c>
      <c r="H7" s="251">
        <v>9</v>
      </c>
      <c r="I7" s="5"/>
      <c r="J7" s="5">
        <v>8</v>
      </c>
      <c r="K7" s="15">
        <v>55</v>
      </c>
      <c r="L7" s="4">
        <f t="shared" si="0"/>
        <v>0.14545454545454545</v>
      </c>
      <c r="M7" s="45" t="s">
        <v>59</v>
      </c>
      <c r="N7" s="27" t="s">
        <v>87</v>
      </c>
      <c r="O7" s="27" t="s">
        <v>21</v>
      </c>
      <c r="P7" s="27"/>
    </row>
    <row r="8" spans="1:16" ht="12.75">
      <c r="A8" s="3">
        <v>7</v>
      </c>
      <c r="B8" s="3" t="s">
        <v>167</v>
      </c>
      <c r="C8" s="3" t="s">
        <v>500</v>
      </c>
      <c r="D8" s="3" t="s">
        <v>176</v>
      </c>
      <c r="E8" s="213" t="s">
        <v>297</v>
      </c>
      <c r="F8" s="3" t="s">
        <v>129</v>
      </c>
      <c r="G8" s="212">
        <v>9</v>
      </c>
      <c r="H8" s="251">
        <v>9</v>
      </c>
      <c r="I8" s="5"/>
      <c r="J8" s="5">
        <v>9</v>
      </c>
      <c r="K8" s="3">
        <v>55</v>
      </c>
      <c r="L8" s="4">
        <f t="shared" si="0"/>
        <v>0.16363636363636364</v>
      </c>
      <c r="M8" s="45" t="s">
        <v>59</v>
      </c>
      <c r="N8" s="27" t="s">
        <v>87</v>
      </c>
      <c r="O8" s="27" t="s">
        <v>21</v>
      </c>
      <c r="P8" s="181"/>
    </row>
    <row r="9" spans="1:16" ht="12.75">
      <c r="A9" s="3">
        <v>8</v>
      </c>
      <c r="B9" s="3" t="s">
        <v>499</v>
      </c>
      <c r="C9" s="3" t="s">
        <v>318</v>
      </c>
      <c r="D9" s="3" t="s">
        <v>155</v>
      </c>
      <c r="E9" s="213" t="s">
        <v>297</v>
      </c>
      <c r="F9" s="3" t="s">
        <v>129</v>
      </c>
      <c r="G9" s="212">
        <v>9</v>
      </c>
      <c r="H9" s="251">
        <v>9</v>
      </c>
      <c r="I9" s="5"/>
      <c r="J9" s="5">
        <v>10</v>
      </c>
      <c r="K9" s="3">
        <v>55</v>
      </c>
      <c r="L9" s="4">
        <f t="shared" si="0"/>
        <v>0.18181818181818182</v>
      </c>
      <c r="M9" s="45" t="s">
        <v>59</v>
      </c>
      <c r="N9" s="27" t="s">
        <v>87</v>
      </c>
      <c r="O9" s="27" t="s">
        <v>21</v>
      </c>
      <c r="P9" s="27"/>
    </row>
    <row r="10" spans="1:16" ht="12.75">
      <c r="A10" s="3"/>
      <c r="B10" s="7"/>
      <c r="C10" s="3"/>
      <c r="D10" s="3"/>
      <c r="E10" s="6"/>
      <c r="F10" s="3"/>
      <c r="G10" s="3"/>
      <c r="H10" s="3"/>
      <c r="I10" s="5"/>
      <c r="J10" s="5"/>
      <c r="K10" s="3"/>
      <c r="L10" s="4"/>
      <c r="M10" s="3"/>
      <c r="N10" s="27"/>
      <c r="O10" s="27"/>
      <c r="P10" s="27"/>
    </row>
    <row r="11" spans="1:16" ht="12.75">
      <c r="A11" s="3"/>
      <c r="B11" s="7"/>
      <c r="C11" s="3"/>
      <c r="D11" s="3"/>
      <c r="E11" s="6"/>
      <c r="F11" s="3"/>
      <c r="G11" s="3"/>
      <c r="H11" s="3"/>
      <c r="I11" s="5"/>
      <c r="J11" s="5"/>
      <c r="K11" s="3"/>
      <c r="L11" s="4"/>
      <c r="M11" s="3"/>
      <c r="N11" s="27"/>
      <c r="O11" s="27"/>
      <c r="P11" s="27"/>
    </row>
    <row r="12" spans="1:16" ht="12.75">
      <c r="A12" s="3"/>
      <c r="B12" s="27"/>
      <c r="C12" s="27"/>
      <c r="D12" s="27"/>
      <c r="E12" s="27"/>
      <c r="F12" s="28"/>
      <c r="G12" s="28"/>
      <c r="H12" s="28"/>
      <c r="I12" s="28"/>
      <c r="J12" s="28"/>
      <c r="K12" s="28"/>
      <c r="L12" s="4"/>
      <c r="M12" s="3"/>
      <c r="N12" s="27"/>
      <c r="O12" s="27"/>
      <c r="P12" s="27"/>
    </row>
    <row r="13" spans="1:16" ht="12.75">
      <c r="A13" s="3"/>
      <c r="B13" s="27"/>
      <c r="C13" s="27"/>
      <c r="D13" s="27"/>
      <c r="E13" s="27"/>
      <c r="F13" s="28"/>
      <c r="G13" s="28"/>
      <c r="H13" s="28"/>
      <c r="I13" s="28"/>
      <c r="J13" s="28"/>
      <c r="K13" s="28"/>
      <c r="L13" s="4"/>
      <c r="M13" s="3"/>
      <c r="N13" s="27"/>
      <c r="O13" s="27"/>
      <c r="P13" s="27"/>
    </row>
    <row r="14" spans="1:16" ht="12.75">
      <c r="A14" s="3"/>
      <c r="B14" s="27"/>
      <c r="C14" s="27"/>
      <c r="D14" s="27"/>
      <c r="E14" s="27"/>
      <c r="F14" s="28"/>
      <c r="G14" s="28"/>
      <c r="H14" s="28"/>
      <c r="I14" s="28"/>
      <c r="J14" s="28"/>
      <c r="K14" s="28"/>
      <c r="L14" s="4"/>
      <c r="M14" s="3"/>
      <c r="N14" s="27"/>
      <c r="O14" s="27"/>
      <c r="P14" s="27"/>
    </row>
    <row r="15" spans="1:16" ht="12.75">
      <c r="A15" s="3"/>
      <c r="B15" s="27"/>
      <c r="C15" s="27"/>
      <c r="D15" s="27"/>
      <c r="E15" s="27"/>
      <c r="F15" s="28"/>
      <c r="G15" s="28"/>
      <c r="H15" s="28"/>
      <c r="I15" s="28"/>
      <c r="J15" s="28"/>
      <c r="K15" s="28"/>
      <c r="L15" s="4"/>
      <c r="M15" s="3"/>
      <c r="N15" s="27"/>
      <c r="O15" s="27"/>
      <c r="P15" s="27"/>
    </row>
    <row r="16" spans="1:16" ht="12.75">
      <c r="A16" s="3"/>
      <c r="B16" s="27"/>
      <c r="C16" s="27"/>
      <c r="D16" s="27"/>
      <c r="E16" s="27"/>
      <c r="F16" s="28"/>
      <c r="G16" s="28"/>
      <c r="H16" s="28"/>
      <c r="I16" s="28"/>
      <c r="J16" s="28"/>
      <c r="K16" s="28"/>
      <c r="L16" s="4"/>
      <c r="M16" s="3"/>
      <c r="N16" s="27"/>
      <c r="O16" s="27"/>
      <c r="P16" s="27"/>
    </row>
    <row r="17" spans="1:16" ht="12.75">
      <c r="A17" s="3"/>
      <c r="B17" s="3"/>
      <c r="C17" s="3"/>
      <c r="D17" s="3"/>
      <c r="E17" s="6"/>
      <c r="F17" s="3"/>
      <c r="G17" s="3"/>
      <c r="H17" s="3"/>
      <c r="I17" s="5"/>
      <c r="J17" s="5"/>
      <c r="K17" s="3"/>
      <c r="L17" s="4"/>
      <c r="M17" s="3"/>
      <c r="N17" s="27"/>
      <c r="O17" s="27"/>
      <c r="P17" s="27"/>
    </row>
    <row r="18" spans="1:16" ht="12.75">
      <c r="A18" s="3"/>
      <c r="B18" s="3"/>
      <c r="C18" s="3"/>
      <c r="D18" s="3"/>
      <c r="E18" s="6"/>
      <c r="F18" s="3"/>
      <c r="G18" s="3"/>
      <c r="H18" s="3"/>
      <c r="I18" s="5"/>
      <c r="J18" s="5"/>
      <c r="K18" s="3"/>
      <c r="L18" s="4"/>
      <c r="M18" s="3"/>
      <c r="N18" s="27"/>
      <c r="O18" s="27"/>
      <c r="P18" s="27"/>
    </row>
    <row r="19" spans="1:16" ht="12.75">
      <c r="A19" s="3"/>
      <c r="B19" s="7"/>
      <c r="C19" s="3"/>
      <c r="D19" s="3"/>
      <c r="E19" s="6"/>
      <c r="F19" s="3"/>
      <c r="G19" s="3"/>
      <c r="H19" s="3"/>
      <c r="I19" s="5"/>
      <c r="J19" s="5"/>
      <c r="K19" s="3"/>
      <c r="L19" s="4"/>
      <c r="M19" s="3"/>
      <c r="N19" s="27"/>
      <c r="O19" s="27"/>
      <c r="P19" s="27"/>
    </row>
    <row r="20" spans="1:16" ht="12.75">
      <c r="A20" s="3"/>
      <c r="B20" s="7"/>
      <c r="C20" s="3"/>
      <c r="D20" s="3"/>
      <c r="E20" s="6"/>
      <c r="F20" s="3"/>
      <c r="G20" s="3"/>
      <c r="H20" s="3"/>
      <c r="I20" s="5"/>
      <c r="J20" s="5"/>
      <c r="K20" s="3"/>
      <c r="L20" s="4"/>
      <c r="M20" s="3"/>
      <c r="N20" s="27"/>
      <c r="O20" s="27"/>
      <c r="P20" s="27"/>
    </row>
    <row r="21" spans="1:15" ht="12.75">
      <c r="A21" s="87"/>
      <c r="B21" s="92"/>
      <c r="C21" s="87"/>
      <c r="D21" s="87"/>
      <c r="E21" s="88"/>
      <c r="F21" s="87"/>
      <c r="G21" s="87"/>
      <c r="H21" s="87"/>
      <c r="I21" s="63"/>
      <c r="J21" s="63"/>
      <c r="K21" s="87"/>
      <c r="L21" s="89"/>
      <c r="M21" s="87"/>
      <c r="N21" s="31"/>
      <c r="O21" s="31"/>
    </row>
    <row r="22" spans="1:15" ht="12.75">
      <c r="A22" s="87"/>
      <c r="B22" s="92"/>
      <c r="C22" s="87"/>
      <c r="D22" s="87"/>
      <c r="E22" s="88"/>
      <c r="F22" s="87"/>
      <c r="G22" s="87"/>
      <c r="H22" s="87"/>
      <c r="I22" s="63"/>
      <c r="J22" s="63"/>
      <c r="K22" s="87"/>
      <c r="L22" s="89"/>
      <c r="M22" s="87"/>
      <c r="N22" s="31"/>
      <c r="O22" s="31"/>
    </row>
    <row r="23" spans="1:15" ht="12.75">
      <c r="A23" s="87"/>
      <c r="B23" s="92"/>
      <c r="C23" s="87"/>
      <c r="D23" s="87"/>
      <c r="E23" s="88"/>
      <c r="F23" s="87"/>
      <c r="G23" s="87"/>
      <c r="H23" s="87"/>
      <c r="I23" s="63"/>
      <c r="J23" s="63"/>
      <c r="K23" s="87"/>
      <c r="L23" s="89"/>
      <c r="M23" s="87"/>
      <c r="N23" s="31"/>
      <c r="O23" s="31"/>
    </row>
    <row r="24" spans="1:15" ht="12.75">
      <c r="A24" s="87"/>
      <c r="B24" s="92"/>
      <c r="C24" s="87"/>
      <c r="D24" s="87"/>
      <c r="E24" s="88"/>
      <c r="F24" s="87"/>
      <c r="G24" s="87"/>
      <c r="H24" s="87"/>
      <c r="I24" s="63"/>
      <c r="J24" s="63"/>
      <c r="K24" s="87"/>
      <c r="L24" s="89"/>
      <c r="M24" s="87"/>
      <c r="N24" s="31"/>
      <c r="O24" s="31"/>
    </row>
    <row r="25" spans="1:15" ht="12.75">
      <c r="A25" s="87"/>
      <c r="B25" s="92"/>
      <c r="C25" s="87"/>
      <c r="D25" s="87"/>
      <c r="E25" s="88"/>
      <c r="F25" s="87"/>
      <c r="G25" s="87"/>
      <c r="H25" s="87"/>
      <c r="I25" s="63"/>
      <c r="J25" s="63"/>
      <c r="K25" s="87"/>
      <c r="L25" s="89"/>
      <c r="M25" s="87"/>
      <c r="N25" s="31"/>
      <c r="O25" s="31"/>
    </row>
    <row r="26" spans="1:15" ht="12.75">
      <c r="A26" s="87"/>
      <c r="B26" s="92"/>
      <c r="C26" s="87"/>
      <c r="D26" s="87"/>
      <c r="E26" s="88"/>
      <c r="F26" s="87"/>
      <c r="G26" s="87"/>
      <c r="H26" s="87"/>
      <c r="I26" s="63"/>
      <c r="J26" s="63"/>
      <c r="K26" s="87"/>
      <c r="L26" s="89"/>
      <c r="M26" s="87"/>
      <c r="N26" s="31"/>
      <c r="O26" s="31"/>
    </row>
    <row r="27" spans="1:15" ht="12.75">
      <c r="A27" s="87"/>
      <c r="B27" s="92"/>
      <c r="C27" s="87"/>
      <c r="D27" s="87"/>
      <c r="E27" s="88"/>
      <c r="F27" s="87"/>
      <c r="G27" s="87"/>
      <c r="H27" s="87"/>
      <c r="I27" s="63"/>
      <c r="J27" s="63"/>
      <c r="K27" s="87"/>
      <c r="L27" s="89"/>
      <c r="M27" s="87"/>
      <c r="N27" s="31"/>
      <c r="O27" s="31"/>
    </row>
    <row r="28" spans="1:15" ht="12.75">
      <c r="A28" s="87"/>
      <c r="B28" s="92"/>
      <c r="C28" s="87"/>
      <c r="D28" s="87"/>
      <c r="E28" s="88"/>
      <c r="F28" s="87"/>
      <c r="G28" s="87"/>
      <c r="H28" s="87"/>
      <c r="I28" s="63"/>
      <c r="J28" s="63"/>
      <c r="K28" s="87"/>
      <c r="L28" s="89"/>
      <c r="M28" s="87"/>
      <c r="N28" s="31"/>
      <c r="O28" s="31"/>
    </row>
    <row r="29" spans="1:15" ht="12.75">
      <c r="A29" s="87"/>
      <c r="B29" s="92"/>
      <c r="C29" s="87"/>
      <c r="D29" s="87"/>
      <c r="E29" s="88"/>
      <c r="F29" s="87"/>
      <c r="G29" s="87"/>
      <c r="H29" s="87"/>
      <c r="I29" s="63"/>
      <c r="J29" s="63"/>
      <c r="K29" s="87"/>
      <c r="L29" s="89"/>
      <c r="M29" s="87"/>
      <c r="N29" s="31"/>
      <c r="O29" s="31"/>
    </row>
    <row r="30" spans="1:15" ht="12.75">
      <c r="A30" s="87"/>
      <c r="B30" s="92"/>
      <c r="C30" s="87"/>
      <c r="D30" s="87"/>
      <c r="E30" s="88"/>
      <c r="F30" s="87"/>
      <c r="G30" s="87"/>
      <c r="H30" s="87"/>
      <c r="I30" s="63"/>
      <c r="J30" s="63"/>
      <c r="K30" s="87"/>
      <c r="L30" s="89"/>
      <c r="M30" s="87"/>
      <c r="N30" s="31"/>
      <c r="O30" s="31"/>
    </row>
    <row r="31" spans="1:15" ht="12.75">
      <c r="A31" s="87"/>
      <c r="B31" s="92"/>
      <c r="C31" s="87"/>
      <c r="D31" s="87"/>
      <c r="E31" s="88"/>
      <c r="F31" s="87"/>
      <c r="G31" s="87"/>
      <c r="H31" s="87"/>
      <c r="I31" s="63"/>
      <c r="J31" s="63"/>
      <c r="K31" s="87"/>
      <c r="L31" s="89"/>
      <c r="M31" s="87"/>
      <c r="N31" s="31"/>
      <c r="O31" s="31"/>
    </row>
    <row r="32" spans="1:15" ht="12.75">
      <c r="A32" s="87"/>
      <c r="B32" s="92"/>
      <c r="C32" s="87"/>
      <c r="D32" s="87"/>
      <c r="E32" s="88"/>
      <c r="F32" s="87"/>
      <c r="G32" s="87"/>
      <c r="H32" s="87"/>
      <c r="I32" s="63"/>
      <c r="J32" s="63"/>
      <c r="K32" s="87"/>
      <c r="L32" s="89"/>
      <c r="M32" s="87"/>
      <c r="N32" s="31"/>
      <c r="O32" s="31"/>
    </row>
    <row r="33" spans="1:15" ht="12.75">
      <c r="A33" s="87"/>
      <c r="B33" s="92"/>
      <c r="C33" s="87"/>
      <c r="D33" s="87"/>
      <c r="E33" s="88"/>
      <c r="F33" s="87"/>
      <c r="G33" s="87"/>
      <c r="H33" s="87"/>
      <c r="I33" s="63"/>
      <c r="J33" s="63"/>
      <c r="K33" s="87"/>
      <c r="L33" s="89"/>
      <c r="M33" s="87"/>
      <c r="N33" s="31"/>
      <c r="O33" s="31"/>
    </row>
    <row r="34" spans="3:15" ht="12.75">
      <c r="C34" s="87"/>
      <c r="D34" s="87"/>
      <c r="E34" s="88"/>
      <c r="F34" s="87"/>
      <c r="G34" s="87"/>
      <c r="H34" s="87"/>
      <c r="I34" s="63"/>
      <c r="J34" s="63"/>
      <c r="K34" s="87"/>
      <c r="L34" s="89"/>
      <c r="M34" s="87"/>
      <c r="N34" s="31"/>
      <c r="O34" s="31"/>
    </row>
    <row r="35" spans="3:15" ht="12.75">
      <c r="C35" s="87"/>
      <c r="D35" s="87"/>
      <c r="E35" s="88"/>
      <c r="F35" s="87"/>
      <c r="G35" s="87"/>
      <c r="H35" s="87"/>
      <c r="I35" s="63"/>
      <c r="J35" s="63"/>
      <c r="K35" s="87"/>
      <c r="L35" s="89"/>
      <c r="M35" s="87"/>
      <c r="N35" s="31"/>
      <c r="O35" s="31"/>
    </row>
    <row r="36" spans="3:15" ht="12.75">
      <c r="C36" s="87"/>
      <c r="D36" s="87"/>
      <c r="E36" s="88"/>
      <c r="F36" s="87"/>
      <c r="G36" s="87"/>
      <c r="H36" s="87"/>
      <c r="I36" s="63"/>
      <c r="J36" s="63"/>
      <c r="K36" s="87"/>
      <c r="L36" s="89"/>
      <c r="M36" s="87"/>
      <c r="N36" s="31"/>
      <c r="O36" s="31"/>
    </row>
    <row r="37" spans="3:15" ht="12.75">
      <c r="C37" s="87"/>
      <c r="D37" s="87"/>
      <c r="E37" s="88"/>
      <c r="F37" s="87"/>
      <c r="G37" s="87"/>
      <c r="H37" s="87"/>
      <c r="I37" s="63"/>
      <c r="J37" s="63"/>
      <c r="K37" s="87"/>
      <c r="L37" s="89"/>
      <c r="M37" s="87"/>
      <c r="N37" s="31"/>
      <c r="O37" s="31"/>
    </row>
    <row r="38" spans="3:15" ht="12.75">
      <c r="C38" s="87"/>
      <c r="D38" s="87"/>
      <c r="E38" s="88"/>
      <c r="F38" s="87"/>
      <c r="G38" s="87"/>
      <c r="H38" s="87"/>
      <c r="I38" s="63"/>
      <c r="J38" s="63"/>
      <c r="K38" s="87"/>
      <c r="L38" s="89"/>
      <c r="M38" s="87"/>
      <c r="N38" s="31"/>
      <c r="O38" s="31"/>
    </row>
    <row r="39" spans="3:15" ht="12.75">
      <c r="C39" s="87"/>
      <c r="D39" s="87"/>
      <c r="E39" s="88"/>
      <c r="F39" s="87"/>
      <c r="G39" s="87"/>
      <c r="H39" s="87"/>
      <c r="I39" s="63"/>
      <c r="J39" s="63"/>
      <c r="K39" s="87"/>
      <c r="L39" s="89"/>
      <c r="M39" s="87"/>
      <c r="N39" s="31"/>
      <c r="O39" s="31"/>
    </row>
    <row r="40" spans="3:15" ht="12.75">
      <c r="C40" s="87"/>
      <c r="D40" s="87"/>
      <c r="E40" s="88"/>
      <c r="F40" s="87"/>
      <c r="G40" s="87"/>
      <c r="H40" s="87"/>
      <c r="I40" s="63"/>
      <c r="J40" s="63"/>
      <c r="K40" s="87"/>
      <c r="L40" s="89"/>
      <c r="M40" s="87"/>
      <c r="N40" s="31"/>
      <c r="O40" s="31"/>
    </row>
    <row r="41" spans="3:15" ht="12.75">
      <c r="C41" s="87"/>
      <c r="D41" s="87"/>
      <c r="E41" s="88"/>
      <c r="F41" s="87"/>
      <c r="G41" s="87"/>
      <c r="H41" s="87"/>
      <c r="I41" s="63"/>
      <c r="J41" s="63"/>
      <c r="K41" s="87"/>
      <c r="L41" s="89"/>
      <c r="M41" s="87"/>
      <c r="N41" s="31"/>
      <c r="O41" s="31"/>
    </row>
    <row r="42" spans="3:15" ht="12.75">
      <c r="C42" s="87"/>
      <c r="D42" s="87"/>
      <c r="E42" s="88"/>
      <c r="F42" s="87"/>
      <c r="G42" s="87"/>
      <c r="H42" s="87"/>
      <c r="I42" s="63"/>
      <c r="J42" s="63"/>
      <c r="K42" s="87"/>
      <c r="L42" s="89"/>
      <c r="M42" s="87"/>
      <c r="N42" s="31"/>
      <c r="O42" s="31"/>
    </row>
    <row r="43" spans="3:15" ht="12.75">
      <c r="C43" s="87"/>
      <c r="D43" s="87"/>
      <c r="E43" s="88"/>
      <c r="F43" s="87"/>
      <c r="G43" s="87"/>
      <c r="H43" s="87"/>
      <c r="I43" s="63"/>
      <c r="J43" s="63"/>
      <c r="K43" s="87"/>
      <c r="L43" s="89"/>
      <c r="M43" s="87"/>
      <c r="N43" s="31"/>
      <c r="O43" s="31"/>
    </row>
    <row r="44" spans="3:15" ht="12.75">
      <c r="C44" s="87"/>
      <c r="D44" s="87"/>
      <c r="E44" s="88"/>
      <c r="F44" s="87"/>
      <c r="G44" s="87"/>
      <c r="H44" s="87"/>
      <c r="I44" s="63"/>
      <c r="J44" s="63"/>
      <c r="K44" s="87"/>
      <c r="L44" s="89"/>
      <c r="M44" s="87"/>
      <c r="N44" s="31"/>
      <c r="O44" s="31"/>
    </row>
    <row r="45" spans="3:15" ht="12.75">
      <c r="C45" s="87"/>
      <c r="D45" s="87"/>
      <c r="E45" s="88"/>
      <c r="F45" s="87"/>
      <c r="G45" s="87"/>
      <c r="H45" s="87"/>
      <c r="I45" s="63"/>
      <c r="J45" s="63"/>
      <c r="K45" s="87"/>
      <c r="L45" s="89"/>
      <c r="M45" s="87"/>
      <c r="N45" s="31"/>
      <c r="O45" s="31"/>
    </row>
    <row r="46" spans="3:15" ht="12.75">
      <c r="C46" s="87"/>
      <c r="D46" s="87"/>
      <c r="E46" s="88"/>
      <c r="F46" s="87"/>
      <c r="G46" s="87"/>
      <c r="H46" s="87"/>
      <c r="I46" s="63"/>
      <c r="J46" s="63"/>
      <c r="K46" s="87"/>
      <c r="L46" s="89"/>
      <c r="M46" s="87"/>
      <c r="N46" s="31"/>
      <c r="O46" s="31"/>
    </row>
    <row r="47" spans="3:15" ht="12.75">
      <c r="C47" s="87"/>
      <c r="D47" s="87"/>
      <c r="E47" s="88"/>
      <c r="F47" s="87"/>
      <c r="G47" s="87"/>
      <c r="H47" s="87"/>
      <c r="I47" s="63"/>
      <c r="J47" s="63"/>
      <c r="K47" s="87"/>
      <c r="L47" s="89"/>
      <c r="M47" s="87"/>
      <c r="N47" s="31"/>
      <c r="O47" s="31"/>
    </row>
    <row r="48" spans="3:15" ht="12.75">
      <c r="C48" s="87"/>
      <c r="D48" s="87"/>
      <c r="E48" s="88"/>
      <c r="F48" s="87"/>
      <c r="G48" s="87"/>
      <c r="H48" s="87"/>
      <c r="I48" s="63"/>
      <c r="J48" s="63"/>
      <c r="K48" s="87"/>
      <c r="L48" s="89"/>
      <c r="M48" s="87"/>
      <c r="N48" s="31"/>
      <c r="O48" s="31"/>
    </row>
    <row r="49" spans="3:15" ht="12.75">
      <c r="C49" s="87"/>
      <c r="D49" s="87"/>
      <c r="E49" s="88"/>
      <c r="F49" s="87"/>
      <c r="G49" s="87"/>
      <c r="H49" s="87"/>
      <c r="I49" s="63"/>
      <c r="J49" s="63"/>
      <c r="K49" s="87"/>
      <c r="L49" s="89"/>
      <c r="M49" s="87"/>
      <c r="N49" s="31"/>
      <c r="O49" s="31"/>
    </row>
    <row r="50" spans="3:15" ht="12.75">
      <c r="C50" s="87"/>
      <c r="D50" s="87"/>
      <c r="E50" s="88"/>
      <c r="F50" s="87"/>
      <c r="G50" s="87"/>
      <c r="H50" s="87"/>
      <c r="I50" s="63"/>
      <c r="J50" s="63"/>
      <c r="K50" s="87"/>
      <c r="L50" s="89"/>
      <c r="M50" s="87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M2:M50">
      <formula1>Статус</formula1>
    </dataValidation>
    <dataValidation type="list" allowBlank="1" showInputMessage="1" showErrorMessage="1" sqref="E17:E50 E2:E11">
      <formula1>Пол</formula1>
    </dataValidation>
    <dataValidation type="list" allowBlank="1" showInputMessage="1" showErrorMessage="1" sqref="N21:N50">
      <formula1>CSIEC</formula1>
    </dataValidation>
    <dataValidation type="list" allowBlank="1" showInputMessage="1" showErrorMessage="1" sqref="I17:I50 I2:I11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7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0.753906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54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73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3"/>
      <c r="B2" s="3"/>
      <c r="C2" s="3"/>
      <c r="D2" s="3"/>
      <c r="E2" s="47"/>
      <c r="F2" s="3"/>
      <c r="G2" s="28"/>
      <c r="H2" s="28"/>
      <c r="I2" s="5"/>
      <c r="J2" s="71"/>
      <c r="K2" s="28"/>
      <c r="L2" s="74" t="e">
        <f aca="true" t="shared" si="0" ref="L2:L10">J2/K2</f>
        <v>#DIV/0!</v>
      </c>
      <c r="M2" s="45"/>
      <c r="N2" s="27"/>
      <c r="O2" s="27" t="s">
        <v>17</v>
      </c>
      <c r="P2" s="181"/>
    </row>
    <row r="3" spans="1:16" ht="12.75" customHeight="1">
      <c r="A3" s="3"/>
      <c r="B3" s="3"/>
      <c r="C3" s="3"/>
      <c r="D3" s="3"/>
      <c r="E3" s="47"/>
      <c r="F3" s="3"/>
      <c r="G3" s="28"/>
      <c r="H3" s="28"/>
      <c r="I3" s="5"/>
      <c r="J3" s="71"/>
      <c r="K3" s="28"/>
      <c r="L3" s="74" t="e">
        <f t="shared" si="0"/>
        <v>#DIV/0!</v>
      </c>
      <c r="M3" s="45"/>
      <c r="N3" s="27"/>
      <c r="O3" s="27" t="s">
        <v>17</v>
      </c>
      <c r="P3" s="27"/>
    </row>
    <row r="4" spans="1:16" ht="12.75" customHeight="1">
      <c r="A4" s="3"/>
      <c r="B4" s="3"/>
      <c r="C4" s="3"/>
      <c r="D4" s="3"/>
      <c r="E4" s="47"/>
      <c r="F4" s="3"/>
      <c r="G4" s="28"/>
      <c r="H4" s="28"/>
      <c r="I4" s="5"/>
      <c r="J4" s="71"/>
      <c r="K4" s="28"/>
      <c r="L4" s="74" t="e">
        <f t="shared" si="0"/>
        <v>#DIV/0!</v>
      </c>
      <c r="M4" s="45"/>
      <c r="N4" s="27"/>
      <c r="O4" s="27" t="s">
        <v>17</v>
      </c>
      <c r="P4" s="27"/>
    </row>
    <row r="5" spans="1:16" ht="12.75">
      <c r="A5" s="3"/>
      <c r="B5" s="3"/>
      <c r="C5" s="3"/>
      <c r="D5" s="3"/>
      <c r="E5" s="47"/>
      <c r="F5" s="3"/>
      <c r="G5" s="28"/>
      <c r="H5" s="28"/>
      <c r="I5" s="5"/>
      <c r="J5" s="71"/>
      <c r="K5" s="28"/>
      <c r="L5" s="74" t="e">
        <f t="shared" si="0"/>
        <v>#DIV/0!</v>
      </c>
      <c r="M5" s="45"/>
      <c r="N5" s="27"/>
      <c r="O5" s="27" t="s">
        <v>17</v>
      </c>
      <c r="P5" s="27"/>
    </row>
    <row r="6" spans="1:16" ht="12.75">
      <c r="A6" s="3"/>
      <c r="B6" s="3"/>
      <c r="C6" s="3"/>
      <c r="D6" s="3"/>
      <c r="E6" s="47"/>
      <c r="F6" s="3"/>
      <c r="G6" s="28"/>
      <c r="H6" s="28"/>
      <c r="I6" s="5"/>
      <c r="J6" s="71"/>
      <c r="K6" s="28"/>
      <c r="L6" s="74" t="e">
        <f t="shared" si="0"/>
        <v>#DIV/0!</v>
      </c>
      <c r="M6" s="45"/>
      <c r="N6" s="27"/>
      <c r="O6" s="27" t="s">
        <v>17</v>
      </c>
      <c r="P6" s="27"/>
    </row>
    <row r="7" spans="1:16" ht="12.75" customHeight="1">
      <c r="A7" s="3"/>
      <c r="B7" s="3"/>
      <c r="C7" s="3"/>
      <c r="D7" s="3"/>
      <c r="E7" s="47"/>
      <c r="F7" s="3"/>
      <c r="G7" s="28"/>
      <c r="H7" s="28"/>
      <c r="I7" s="5"/>
      <c r="J7" s="71"/>
      <c r="K7" s="28"/>
      <c r="L7" s="74" t="e">
        <f t="shared" si="0"/>
        <v>#DIV/0!</v>
      </c>
      <c r="M7" s="45"/>
      <c r="N7" s="27"/>
      <c r="O7" s="27" t="s">
        <v>17</v>
      </c>
      <c r="P7" s="27"/>
    </row>
    <row r="8" spans="1:16" ht="12.75">
      <c r="A8" s="3"/>
      <c r="B8" s="3"/>
      <c r="C8" s="3"/>
      <c r="D8" s="3"/>
      <c r="E8" s="47"/>
      <c r="F8" s="3"/>
      <c r="G8" s="28"/>
      <c r="H8" s="28"/>
      <c r="I8" s="5"/>
      <c r="J8" s="71"/>
      <c r="K8" s="28"/>
      <c r="L8" s="74" t="e">
        <f t="shared" si="0"/>
        <v>#DIV/0!</v>
      </c>
      <c r="M8" s="45"/>
      <c r="N8" s="27"/>
      <c r="O8" s="27" t="s">
        <v>17</v>
      </c>
      <c r="P8" s="181"/>
    </row>
    <row r="9" spans="1:16" ht="12.75">
      <c r="A9" s="3"/>
      <c r="B9" s="3"/>
      <c r="C9" s="3"/>
      <c r="D9" s="3"/>
      <c r="E9" s="47"/>
      <c r="F9" s="3"/>
      <c r="G9" s="28"/>
      <c r="H9" s="28"/>
      <c r="I9" s="5"/>
      <c r="J9" s="71"/>
      <c r="K9" s="28"/>
      <c r="L9" s="74" t="e">
        <f t="shared" si="0"/>
        <v>#DIV/0!</v>
      </c>
      <c r="M9" s="45"/>
      <c r="N9" s="27"/>
      <c r="O9" s="27" t="s">
        <v>17</v>
      </c>
      <c r="P9" s="27"/>
    </row>
    <row r="10" spans="1:16" ht="12.75">
      <c r="A10" s="3"/>
      <c r="B10" s="3"/>
      <c r="C10" s="3"/>
      <c r="D10" s="3"/>
      <c r="E10" s="47"/>
      <c r="F10" s="3"/>
      <c r="G10" s="28"/>
      <c r="H10" s="28"/>
      <c r="I10" s="5"/>
      <c r="J10" s="71"/>
      <c r="K10" s="28"/>
      <c r="L10" s="74" t="e">
        <f t="shared" si="0"/>
        <v>#DIV/0!</v>
      </c>
      <c r="M10" s="45"/>
      <c r="N10" s="27"/>
      <c r="O10" s="27" t="s">
        <v>17</v>
      </c>
      <c r="P10" s="27"/>
    </row>
    <row r="11" spans="1:16" ht="12.75">
      <c r="A11" s="3"/>
      <c r="B11" s="3"/>
      <c r="C11" s="3"/>
      <c r="D11" s="3"/>
      <c r="E11" s="47"/>
      <c r="F11" s="3"/>
      <c r="G11" s="28"/>
      <c r="H11" s="28"/>
      <c r="I11" s="5"/>
      <c r="J11" s="71"/>
      <c r="K11" s="28"/>
      <c r="L11" s="74" t="e">
        <f aca="true" t="shared" si="1" ref="L11:L20">J11/K11</f>
        <v>#DIV/0!</v>
      </c>
      <c r="M11" s="45"/>
      <c r="N11" s="27"/>
      <c r="O11" s="27" t="s">
        <v>17</v>
      </c>
      <c r="P11" s="27"/>
    </row>
    <row r="12" spans="1:16" ht="12.75">
      <c r="A12" s="3"/>
      <c r="B12" s="3"/>
      <c r="C12" s="3"/>
      <c r="D12" s="3"/>
      <c r="E12" s="47"/>
      <c r="F12" s="3"/>
      <c r="G12" s="28"/>
      <c r="H12" s="28"/>
      <c r="I12" s="5"/>
      <c r="J12" s="71"/>
      <c r="K12" s="28"/>
      <c r="L12" s="74" t="e">
        <f t="shared" si="1"/>
        <v>#DIV/0!</v>
      </c>
      <c r="M12" s="45"/>
      <c r="N12" s="27"/>
      <c r="O12" s="27" t="s">
        <v>17</v>
      </c>
      <c r="P12" s="27"/>
    </row>
    <row r="13" spans="1:16" ht="12.75">
      <c r="A13" s="3"/>
      <c r="B13" s="3"/>
      <c r="C13" s="3"/>
      <c r="D13" s="3"/>
      <c r="E13" s="47"/>
      <c r="F13" s="3"/>
      <c r="G13" s="28"/>
      <c r="H13" s="28"/>
      <c r="I13" s="5"/>
      <c r="J13" s="71"/>
      <c r="K13" s="28"/>
      <c r="L13" s="74" t="e">
        <f t="shared" si="1"/>
        <v>#DIV/0!</v>
      </c>
      <c r="M13" s="45"/>
      <c r="N13" s="27"/>
      <c r="O13" s="27" t="s">
        <v>17</v>
      </c>
      <c r="P13" s="27"/>
    </row>
    <row r="14" spans="1:16" ht="12.75">
      <c r="A14" s="3"/>
      <c r="B14" s="3"/>
      <c r="C14" s="3"/>
      <c r="D14" s="3"/>
      <c r="E14" s="47"/>
      <c r="F14" s="3"/>
      <c r="G14" s="28"/>
      <c r="H14" s="28"/>
      <c r="I14" s="5"/>
      <c r="J14" s="71"/>
      <c r="K14" s="28"/>
      <c r="L14" s="74" t="e">
        <f t="shared" si="1"/>
        <v>#DIV/0!</v>
      </c>
      <c r="M14" s="45"/>
      <c r="N14" s="27"/>
      <c r="O14" s="27" t="s">
        <v>17</v>
      </c>
      <c r="P14" s="27"/>
    </row>
    <row r="15" spans="1:16" ht="12.75">
      <c r="A15" s="3"/>
      <c r="B15" s="3"/>
      <c r="C15" s="3"/>
      <c r="D15" s="3"/>
      <c r="E15" s="47"/>
      <c r="F15" s="3"/>
      <c r="G15" s="28"/>
      <c r="H15" s="28"/>
      <c r="I15" s="5"/>
      <c r="J15" s="71"/>
      <c r="K15" s="28"/>
      <c r="L15" s="74" t="e">
        <f t="shared" si="1"/>
        <v>#DIV/0!</v>
      </c>
      <c r="M15" s="45"/>
      <c r="N15" s="27"/>
      <c r="O15" s="27" t="s">
        <v>17</v>
      </c>
      <c r="P15" s="27"/>
    </row>
    <row r="16" spans="1:16" ht="12.75">
      <c r="A16" s="3"/>
      <c r="B16" s="3"/>
      <c r="C16" s="3"/>
      <c r="D16" s="3"/>
      <c r="E16" s="47"/>
      <c r="F16" s="3"/>
      <c r="G16" s="28"/>
      <c r="H16" s="28"/>
      <c r="I16" s="5"/>
      <c r="J16" s="71"/>
      <c r="K16" s="28"/>
      <c r="L16" s="74" t="e">
        <f t="shared" si="1"/>
        <v>#DIV/0!</v>
      </c>
      <c r="M16" s="45"/>
      <c r="N16" s="27"/>
      <c r="O16" s="27" t="s">
        <v>17</v>
      </c>
      <c r="P16" s="27"/>
    </row>
    <row r="17" spans="1:16" ht="12.75">
      <c r="A17" s="3"/>
      <c r="B17" s="3"/>
      <c r="C17" s="3"/>
      <c r="D17" s="3"/>
      <c r="E17" s="47"/>
      <c r="F17" s="3"/>
      <c r="G17" s="28"/>
      <c r="H17" s="28"/>
      <c r="I17" s="5"/>
      <c r="J17" s="71"/>
      <c r="K17" s="28"/>
      <c r="L17" s="74" t="e">
        <f t="shared" si="1"/>
        <v>#DIV/0!</v>
      </c>
      <c r="M17" s="45"/>
      <c r="N17" s="27"/>
      <c r="O17" s="27" t="s">
        <v>17</v>
      </c>
      <c r="P17" s="27"/>
    </row>
    <row r="18" spans="1:16" ht="12.75">
      <c r="A18" s="3"/>
      <c r="B18" s="3"/>
      <c r="C18" s="3"/>
      <c r="D18" s="3"/>
      <c r="E18" s="47"/>
      <c r="F18" s="3"/>
      <c r="G18" s="28"/>
      <c r="H18" s="28"/>
      <c r="I18" s="5"/>
      <c r="J18" s="71"/>
      <c r="K18" s="28"/>
      <c r="L18" s="74" t="e">
        <f t="shared" si="1"/>
        <v>#DIV/0!</v>
      </c>
      <c r="M18" s="45"/>
      <c r="N18" s="27"/>
      <c r="O18" s="27" t="s">
        <v>17</v>
      </c>
      <c r="P18" s="27"/>
    </row>
    <row r="19" spans="1:16" ht="12.75">
      <c r="A19" s="132"/>
      <c r="B19" s="132"/>
      <c r="C19" s="132"/>
      <c r="D19" s="132"/>
      <c r="E19" s="125"/>
      <c r="F19" s="132"/>
      <c r="G19" s="133"/>
      <c r="H19" s="133"/>
      <c r="I19" s="134"/>
      <c r="J19" s="135"/>
      <c r="K19" s="133"/>
      <c r="L19" s="136" t="e">
        <f t="shared" si="1"/>
        <v>#DIV/0!</v>
      </c>
      <c r="M19" s="137"/>
      <c r="N19" s="27"/>
      <c r="O19" s="131" t="s">
        <v>17</v>
      </c>
      <c r="P19" s="27"/>
    </row>
    <row r="20" spans="1:16" ht="12.75">
      <c r="A20" s="3"/>
      <c r="B20" s="3"/>
      <c r="C20" s="3"/>
      <c r="D20" s="3"/>
      <c r="E20" s="47"/>
      <c r="F20" s="3"/>
      <c r="G20" s="28"/>
      <c r="H20" s="28"/>
      <c r="I20" s="5"/>
      <c r="J20" s="71"/>
      <c r="K20" s="28"/>
      <c r="L20" s="74" t="e">
        <f t="shared" si="1"/>
        <v>#DIV/0!</v>
      </c>
      <c r="M20" s="3"/>
      <c r="N20" s="27"/>
      <c r="O20" s="27" t="s">
        <v>17</v>
      </c>
      <c r="P20" s="27"/>
    </row>
    <row r="21" spans="1:15" ht="12.75">
      <c r="A21" s="87"/>
      <c r="B21" s="87"/>
      <c r="C21" s="87"/>
      <c r="D21" s="87"/>
      <c r="E21" s="91"/>
      <c r="F21" s="87"/>
      <c r="G21" s="64"/>
      <c r="H21" s="64"/>
      <c r="I21" s="63"/>
      <c r="J21" s="94"/>
      <c r="K21" s="64"/>
      <c r="L21" s="95"/>
      <c r="M21" s="87"/>
      <c r="N21" s="31"/>
      <c r="O21" s="31"/>
    </row>
    <row r="22" spans="1:15" ht="12.75">
      <c r="A22" s="87"/>
      <c r="B22" s="87"/>
      <c r="C22" s="87"/>
      <c r="D22" s="87"/>
      <c r="E22" s="91"/>
      <c r="F22" s="87"/>
      <c r="G22" s="64"/>
      <c r="H22" s="64"/>
      <c r="I22" s="63"/>
      <c r="J22" s="94"/>
      <c r="K22" s="64"/>
      <c r="L22" s="95"/>
      <c r="M22" s="87"/>
      <c r="N22" s="31"/>
      <c r="O22" s="31"/>
    </row>
    <row r="23" spans="1:15" ht="12.75">
      <c r="A23" s="87"/>
      <c r="B23" s="87"/>
      <c r="C23" s="87"/>
      <c r="D23" s="87"/>
      <c r="E23" s="91"/>
      <c r="F23" s="87"/>
      <c r="G23" s="64"/>
      <c r="H23" s="64"/>
      <c r="I23" s="63"/>
      <c r="J23" s="94"/>
      <c r="K23" s="64"/>
      <c r="L23" s="95"/>
      <c r="M23" s="87"/>
      <c r="N23" s="31"/>
      <c r="O23" s="31"/>
    </row>
    <row r="24" spans="1:15" ht="12.75">
      <c r="A24" s="87"/>
      <c r="B24" s="87"/>
      <c r="C24" s="87"/>
      <c r="D24" s="87"/>
      <c r="E24" s="91"/>
      <c r="F24" s="87"/>
      <c r="G24" s="64"/>
      <c r="H24" s="64"/>
      <c r="I24" s="63"/>
      <c r="J24" s="94"/>
      <c r="K24" s="64"/>
      <c r="L24" s="95"/>
      <c r="M24" s="87"/>
      <c r="N24" s="31"/>
      <c r="O24" s="31"/>
    </row>
    <row r="25" spans="1:15" ht="12.75">
      <c r="A25" s="87"/>
      <c r="B25" s="87"/>
      <c r="C25" s="87"/>
      <c r="D25" s="87"/>
      <c r="E25" s="91"/>
      <c r="F25" s="87"/>
      <c r="G25" s="64"/>
      <c r="H25" s="64"/>
      <c r="I25" s="63"/>
      <c r="J25" s="94"/>
      <c r="K25" s="64"/>
      <c r="L25" s="95"/>
      <c r="M25" s="87"/>
      <c r="N25" s="31"/>
      <c r="O25" s="31"/>
    </row>
    <row r="26" spans="1:15" ht="12.75">
      <c r="A26" s="87"/>
      <c r="B26" s="87"/>
      <c r="C26" s="87"/>
      <c r="D26" s="87"/>
      <c r="E26" s="91"/>
      <c r="F26" s="87"/>
      <c r="G26" s="64"/>
      <c r="H26" s="64"/>
      <c r="I26" s="63"/>
      <c r="J26" s="94"/>
      <c r="K26" s="64"/>
      <c r="L26" s="95"/>
      <c r="M26" s="87"/>
      <c r="N26" s="31"/>
      <c r="O26" s="31"/>
    </row>
    <row r="27" spans="1:15" ht="12.75">
      <c r="A27" s="87"/>
      <c r="B27" s="87"/>
      <c r="C27" s="87"/>
      <c r="D27" s="87"/>
      <c r="E27" s="91"/>
      <c r="F27" s="87"/>
      <c r="G27" s="64"/>
      <c r="H27" s="64"/>
      <c r="I27" s="63"/>
      <c r="J27" s="94"/>
      <c r="K27" s="64"/>
      <c r="L27" s="95"/>
      <c r="M27" s="87"/>
      <c r="N27" s="31"/>
      <c r="O27" s="31"/>
    </row>
    <row r="28" spans="1:15" ht="12.75">
      <c r="A28" s="87"/>
      <c r="B28" s="87"/>
      <c r="C28" s="87"/>
      <c r="D28" s="87"/>
      <c r="E28" s="91"/>
      <c r="F28" s="87"/>
      <c r="G28" s="64"/>
      <c r="H28" s="64"/>
      <c r="I28" s="63"/>
      <c r="J28" s="94"/>
      <c r="K28" s="64"/>
      <c r="L28" s="95"/>
      <c r="M28" s="87"/>
      <c r="N28" s="31"/>
      <c r="O28" s="31"/>
    </row>
    <row r="29" spans="1:15" ht="12.75">
      <c r="A29" s="87"/>
      <c r="B29" s="87"/>
      <c r="C29" s="87"/>
      <c r="D29" s="87"/>
      <c r="E29" s="91"/>
      <c r="F29" s="87"/>
      <c r="G29" s="64"/>
      <c r="H29" s="64"/>
      <c r="I29" s="63"/>
      <c r="J29" s="94"/>
      <c r="K29" s="64"/>
      <c r="L29" s="95"/>
      <c r="M29" s="87"/>
      <c r="N29" s="31"/>
      <c r="O29" s="31"/>
    </row>
    <row r="30" spans="1:15" ht="12.75">
      <c r="A30" s="87"/>
      <c r="B30" s="87"/>
      <c r="C30" s="87"/>
      <c r="D30" s="87"/>
      <c r="E30" s="91"/>
      <c r="F30" s="87"/>
      <c r="G30" s="64"/>
      <c r="H30" s="64"/>
      <c r="I30" s="63"/>
      <c r="J30" s="94"/>
      <c r="K30" s="64"/>
      <c r="L30" s="95"/>
      <c r="M30" s="87"/>
      <c r="N30" s="31"/>
      <c r="O30" s="31"/>
    </row>
    <row r="31" spans="1:15" ht="12.75">
      <c r="A31" s="87"/>
      <c r="B31" s="87"/>
      <c r="C31" s="87"/>
      <c r="D31" s="87"/>
      <c r="E31" s="91"/>
      <c r="F31" s="87"/>
      <c r="G31" s="64"/>
      <c r="H31" s="64"/>
      <c r="I31" s="63"/>
      <c r="J31" s="94"/>
      <c r="K31" s="64"/>
      <c r="L31" s="95"/>
      <c r="M31" s="87"/>
      <c r="N31" s="31"/>
      <c r="O31" s="31"/>
    </row>
    <row r="32" spans="1:15" ht="12.75">
      <c r="A32" s="87"/>
      <c r="B32" s="87"/>
      <c r="C32" s="87"/>
      <c r="D32" s="87"/>
      <c r="E32" s="91"/>
      <c r="F32" s="87"/>
      <c r="G32" s="64"/>
      <c r="H32" s="64"/>
      <c r="I32" s="63"/>
      <c r="J32" s="94"/>
      <c r="K32" s="64"/>
      <c r="L32" s="95"/>
      <c r="M32" s="87"/>
      <c r="N32" s="31"/>
      <c r="O32" s="31"/>
    </row>
    <row r="33" spans="1:15" ht="12.75">
      <c r="A33" s="87"/>
      <c r="B33" s="87"/>
      <c r="C33" s="87"/>
      <c r="D33" s="87"/>
      <c r="E33" s="91"/>
      <c r="F33" s="87"/>
      <c r="G33" s="64"/>
      <c r="H33" s="64"/>
      <c r="I33" s="63"/>
      <c r="J33" s="94"/>
      <c r="K33" s="64"/>
      <c r="L33" s="95"/>
      <c r="M33" s="87"/>
      <c r="N33" s="31"/>
      <c r="O33" s="31"/>
    </row>
    <row r="34" spans="3:15" ht="12.75">
      <c r="C34" s="87"/>
      <c r="D34" s="87"/>
      <c r="E34" s="91"/>
      <c r="F34" s="87"/>
      <c r="G34" s="64"/>
      <c r="H34" s="64"/>
      <c r="I34" s="63"/>
      <c r="J34" s="94"/>
      <c r="K34" s="64"/>
      <c r="L34" s="95"/>
      <c r="M34" s="87"/>
      <c r="N34" s="31"/>
      <c r="O34" s="31"/>
    </row>
    <row r="35" spans="3:15" ht="12.75">
      <c r="C35" s="87"/>
      <c r="D35" s="87"/>
      <c r="E35" s="91"/>
      <c r="F35" s="87"/>
      <c r="G35" s="64"/>
      <c r="H35" s="64"/>
      <c r="I35" s="63"/>
      <c r="J35" s="94"/>
      <c r="K35" s="64"/>
      <c r="L35" s="95"/>
      <c r="M35" s="87"/>
      <c r="N35" s="31"/>
      <c r="O35" s="31"/>
    </row>
    <row r="36" spans="3:15" ht="12.75">
      <c r="C36" s="87"/>
      <c r="D36" s="87"/>
      <c r="E36" s="91"/>
      <c r="F36" s="87"/>
      <c r="G36" s="64"/>
      <c r="H36" s="64"/>
      <c r="I36" s="63"/>
      <c r="J36" s="94"/>
      <c r="K36" s="64"/>
      <c r="L36" s="95"/>
      <c r="M36" s="87"/>
      <c r="N36" s="31"/>
      <c r="O36" s="31"/>
    </row>
    <row r="37" spans="3:15" ht="12.75">
      <c r="C37" s="87"/>
      <c r="D37" s="87"/>
      <c r="E37" s="91"/>
      <c r="F37" s="87"/>
      <c r="G37" s="64"/>
      <c r="H37" s="64"/>
      <c r="I37" s="63"/>
      <c r="J37" s="94"/>
      <c r="K37" s="64"/>
      <c r="L37" s="95"/>
      <c r="M37" s="87"/>
      <c r="N37" s="31"/>
      <c r="O37" s="31"/>
    </row>
    <row r="38" spans="3:15" ht="12.75">
      <c r="C38" s="87"/>
      <c r="D38" s="87"/>
      <c r="E38" s="91"/>
      <c r="F38" s="87"/>
      <c r="G38" s="64"/>
      <c r="H38" s="64"/>
      <c r="I38" s="63"/>
      <c r="J38" s="94"/>
      <c r="K38" s="64"/>
      <c r="L38" s="95"/>
      <c r="M38" s="87"/>
      <c r="N38" s="31"/>
      <c r="O38" s="31"/>
    </row>
    <row r="39" spans="3:15" ht="12.75">
      <c r="C39" s="87"/>
      <c r="D39" s="87"/>
      <c r="E39" s="91"/>
      <c r="F39" s="87"/>
      <c r="G39" s="64"/>
      <c r="H39" s="64"/>
      <c r="I39" s="63"/>
      <c r="J39" s="94"/>
      <c r="K39" s="64"/>
      <c r="L39" s="95"/>
      <c r="M39" s="87"/>
      <c r="N39" s="31"/>
      <c r="O39" s="31"/>
    </row>
    <row r="40" spans="3:15" ht="12.75">
      <c r="C40" s="87"/>
      <c r="D40" s="87"/>
      <c r="E40" s="91"/>
      <c r="F40" s="87"/>
      <c r="G40" s="64"/>
      <c r="H40" s="64"/>
      <c r="I40" s="63"/>
      <c r="J40" s="94"/>
      <c r="K40" s="64"/>
      <c r="L40" s="95"/>
      <c r="M40" s="87"/>
      <c r="N40" s="31"/>
      <c r="O40" s="31"/>
    </row>
    <row r="41" spans="3:15" ht="12.75">
      <c r="C41" s="87"/>
      <c r="D41" s="87"/>
      <c r="E41" s="91"/>
      <c r="F41" s="87"/>
      <c r="G41" s="64"/>
      <c r="H41" s="64"/>
      <c r="I41" s="63"/>
      <c r="J41" s="94"/>
      <c r="K41" s="64"/>
      <c r="L41" s="95"/>
      <c r="M41" s="87"/>
      <c r="N41" s="31"/>
      <c r="O41" s="31"/>
    </row>
    <row r="42" spans="3:15" ht="12.75">
      <c r="C42" s="87"/>
      <c r="D42" s="87"/>
      <c r="E42" s="91"/>
      <c r="F42" s="87"/>
      <c r="G42" s="64"/>
      <c r="H42" s="64"/>
      <c r="I42" s="63"/>
      <c r="J42" s="94"/>
      <c r="K42" s="64"/>
      <c r="L42" s="95"/>
      <c r="M42" s="87"/>
      <c r="N42" s="31"/>
      <c r="O42" s="31"/>
    </row>
    <row r="43" spans="3:15" ht="12.75">
      <c r="C43" s="87"/>
      <c r="D43" s="87"/>
      <c r="E43" s="91"/>
      <c r="F43" s="87"/>
      <c r="G43" s="64"/>
      <c r="H43" s="64"/>
      <c r="I43" s="63"/>
      <c r="J43" s="94"/>
      <c r="K43" s="64"/>
      <c r="L43" s="95"/>
      <c r="M43" s="87"/>
      <c r="N43" s="31"/>
      <c r="O43" s="31"/>
    </row>
    <row r="44" spans="3:15" ht="12.75">
      <c r="C44" s="87"/>
      <c r="D44" s="87"/>
      <c r="E44" s="91"/>
      <c r="F44" s="87"/>
      <c r="G44" s="64"/>
      <c r="H44" s="64"/>
      <c r="I44" s="63"/>
      <c r="J44" s="94"/>
      <c r="K44" s="64"/>
      <c r="L44" s="95"/>
      <c r="M44" s="87"/>
      <c r="N44" s="31"/>
      <c r="O44" s="31"/>
    </row>
    <row r="45" spans="3:15" ht="12.75">
      <c r="C45" s="87"/>
      <c r="D45" s="87"/>
      <c r="E45" s="91"/>
      <c r="F45" s="87"/>
      <c r="G45" s="64"/>
      <c r="H45" s="64"/>
      <c r="I45" s="63"/>
      <c r="J45" s="94"/>
      <c r="K45" s="64"/>
      <c r="L45" s="95"/>
      <c r="M45" s="87"/>
      <c r="N45" s="31"/>
      <c r="O45" s="31"/>
    </row>
    <row r="46" spans="3:15" ht="12.75">
      <c r="C46" s="87"/>
      <c r="D46" s="87"/>
      <c r="E46" s="91"/>
      <c r="F46" s="87"/>
      <c r="G46" s="64"/>
      <c r="H46" s="64"/>
      <c r="I46" s="63"/>
      <c r="J46" s="94"/>
      <c r="K46" s="64"/>
      <c r="L46" s="95"/>
      <c r="M46" s="87"/>
      <c r="N46" s="31"/>
      <c r="O46" s="31"/>
    </row>
    <row r="47" spans="3:15" ht="12.75">
      <c r="C47" s="87"/>
      <c r="D47" s="87"/>
      <c r="E47" s="91"/>
      <c r="F47" s="87"/>
      <c r="G47" s="64"/>
      <c r="H47" s="64"/>
      <c r="I47" s="63"/>
      <c r="J47" s="94"/>
      <c r="K47" s="64"/>
      <c r="L47" s="95"/>
      <c r="M47" s="87"/>
      <c r="N47" s="31"/>
      <c r="O47" s="31"/>
    </row>
    <row r="48" spans="3:15" ht="12.75">
      <c r="C48" s="87"/>
      <c r="D48" s="87"/>
      <c r="E48" s="91"/>
      <c r="F48" s="87"/>
      <c r="G48" s="64"/>
      <c r="H48" s="64"/>
      <c r="I48" s="63"/>
      <c r="J48" s="94"/>
      <c r="K48" s="64"/>
      <c r="L48" s="95"/>
      <c r="M48" s="87"/>
      <c r="N48" s="31"/>
      <c r="O48" s="31"/>
    </row>
    <row r="49" spans="3:15" ht="12.75">
      <c r="C49" s="87"/>
      <c r="D49" s="87"/>
      <c r="E49" s="91"/>
      <c r="F49" s="87"/>
      <c r="G49" s="64"/>
      <c r="H49" s="64"/>
      <c r="I49" s="63"/>
      <c r="J49" s="94"/>
      <c r="K49" s="64"/>
      <c r="L49" s="95"/>
      <c r="M49" s="87"/>
      <c r="N49" s="31"/>
      <c r="O49" s="31"/>
    </row>
    <row r="50" spans="3:15" ht="12.75">
      <c r="C50" s="87"/>
      <c r="D50" s="87"/>
      <c r="E50" s="91"/>
      <c r="F50" s="87"/>
      <c r="G50" s="64"/>
      <c r="H50" s="64"/>
      <c r="I50" s="63"/>
      <c r="J50" s="94"/>
      <c r="K50" s="64"/>
      <c r="L50" s="95"/>
      <c r="M50" s="87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M2:M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N21:N50">
      <formula1>EDVQQ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1.25390625" style="30" customWidth="1"/>
    <col min="14" max="14" width="15.875" style="22" customWidth="1"/>
    <col min="15" max="15" width="15.37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73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47"/>
      <c r="B2" s="52"/>
      <c r="C2" s="52"/>
      <c r="D2" s="52"/>
      <c r="E2" s="47"/>
      <c r="F2" s="47"/>
      <c r="G2" s="70"/>
      <c r="H2" s="70"/>
      <c r="I2" s="49"/>
      <c r="J2" s="75"/>
      <c r="K2" s="70"/>
      <c r="L2" s="76" t="e">
        <f aca="true" t="shared" si="0" ref="L2:L10">J2/K2</f>
        <v>#DIV/0!</v>
      </c>
      <c r="M2" s="50"/>
      <c r="N2" s="47"/>
      <c r="O2" s="47" t="s">
        <v>23</v>
      </c>
      <c r="P2" s="181"/>
    </row>
    <row r="3" spans="1:16" ht="13.5" customHeight="1">
      <c r="A3" s="47"/>
      <c r="B3" s="47"/>
      <c r="C3" s="47"/>
      <c r="D3" s="53"/>
      <c r="E3" s="47"/>
      <c r="F3" s="47"/>
      <c r="G3" s="70"/>
      <c r="H3" s="70"/>
      <c r="I3" s="49"/>
      <c r="J3" s="75"/>
      <c r="K3" s="70"/>
      <c r="L3" s="76" t="e">
        <f t="shared" si="0"/>
        <v>#DIV/0!</v>
      </c>
      <c r="M3" s="50"/>
      <c r="N3" s="47"/>
      <c r="O3" s="47" t="s">
        <v>23</v>
      </c>
      <c r="P3" s="27"/>
    </row>
    <row r="4" spans="1:16" ht="13.5" customHeight="1">
      <c r="A4" s="47"/>
      <c r="B4" s="47"/>
      <c r="C4" s="47"/>
      <c r="D4" s="47"/>
      <c r="E4" s="47"/>
      <c r="F4" s="47"/>
      <c r="G4" s="70"/>
      <c r="H4" s="70"/>
      <c r="I4" s="49"/>
      <c r="J4" s="75"/>
      <c r="K4" s="70"/>
      <c r="L4" s="76" t="e">
        <f t="shared" si="0"/>
        <v>#DIV/0!</v>
      </c>
      <c r="M4" s="50"/>
      <c r="N4" s="47"/>
      <c r="O4" s="47" t="s">
        <v>23</v>
      </c>
      <c r="P4" s="27"/>
    </row>
    <row r="5" spans="1:16" ht="12.75">
      <c r="A5" s="47"/>
      <c r="B5" s="51"/>
      <c r="C5" s="51"/>
      <c r="D5" s="51"/>
      <c r="E5" s="47"/>
      <c r="F5" s="47"/>
      <c r="G5" s="70"/>
      <c r="H5" s="70"/>
      <c r="I5" s="49"/>
      <c r="J5" s="75"/>
      <c r="K5" s="70"/>
      <c r="L5" s="76" t="e">
        <f t="shared" si="0"/>
        <v>#DIV/0!</v>
      </c>
      <c r="M5" s="50"/>
      <c r="N5" s="47"/>
      <c r="O5" s="47" t="s">
        <v>23</v>
      </c>
      <c r="P5" s="27"/>
    </row>
    <row r="6" spans="1:16" ht="12.75">
      <c r="A6" s="47"/>
      <c r="B6" s="47"/>
      <c r="C6" s="47"/>
      <c r="D6" s="47"/>
      <c r="E6" s="47"/>
      <c r="F6" s="47"/>
      <c r="G6" s="70"/>
      <c r="H6" s="70"/>
      <c r="I6" s="49"/>
      <c r="J6" s="75"/>
      <c r="K6" s="70"/>
      <c r="L6" s="76" t="e">
        <f t="shared" si="0"/>
        <v>#DIV/0!</v>
      </c>
      <c r="M6" s="50"/>
      <c r="N6" s="47"/>
      <c r="O6" s="47" t="s">
        <v>23</v>
      </c>
      <c r="P6" s="27"/>
    </row>
    <row r="7" spans="1:16" ht="12.75">
      <c r="A7" s="47"/>
      <c r="B7" s="47"/>
      <c r="C7" s="47"/>
      <c r="D7" s="47"/>
      <c r="E7" s="47"/>
      <c r="F7" s="47"/>
      <c r="G7" s="70"/>
      <c r="H7" s="70"/>
      <c r="I7" s="49"/>
      <c r="J7" s="75"/>
      <c r="K7" s="70"/>
      <c r="L7" s="76" t="e">
        <f t="shared" si="0"/>
        <v>#DIV/0!</v>
      </c>
      <c r="M7" s="50"/>
      <c r="N7" s="47"/>
      <c r="O7" s="47" t="s">
        <v>23</v>
      </c>
      <c r="P7" s="27"/>
    </row>
    <row r="8" spans="1:16" ht="12.75">
      <c r="A8" s="47"/>
      <c r="B8" s="175"/>
      <c r="C8" s="175"/>
      <c r="D8" s="175"/>
      <c r="E8" s="47"/>
      <c r="F8" s="47"/>
      <c r="G8" s="70"/>
      <c r="H8" s="70"/>
      <c r="I8" s="49"/>
      <c r="J8" s="75"/>
      <c r="K8" s="70"/>
      <c r="L8" s="76" t="e">
        <f t="shared" si="0"/>
        <v>#DIV/0!</v>
      </c>
      <c r="M8" s="50"/>
      <c r="N8" s="47"/>
      <c r="O8" s="47" t="s">
        <v>23</v>
      </c>
      <c r="P8" s="181"/>
    </row>
    <row r="9" spans="1:16" ht="12.75">
      <c r="A9" s="47"/>
      <c r="B9" s="47"/>
      <c r="C9" s="47"/>
      <c r="D9" s="47"/>
      <c r="E9" s="47"/>
      <c r="F9" s="47"/>
      <c r="G9" s="70"/>
      <c r="H9" s="70"/>
      <c r="I9" s="49"/>
      <c r="J9" s="75"/>
      <c r="K9" s="70"/>
      <c r="L9" s="76" t="e">
        <f t="shared" si="0"/>
        <v>#DIV/0!</v>
      </c>
      <c r="M9" s="50"/>
      <c r="N9" s="47"/>
      <c r="O9" s="47" t="s">
        <v>23</v>
      </c>
      <c r="P9" s="27"/>
    </row>
    <row r="10" spans="1:16" ht="12.75">
      <c r="A10" s="47"/>
      <c r="B10" s="47"/>
      <c r="C10" s="47"/>
      <c r="D10" s="47"/>
      <c r="E10" s="47"/>
      <c r="F10" s="47"/>
      <c r="G10" s="70"/>
      <c r="H10" s="70"/>
      <c r="I10" s="49"/>
      <c r="J10" s="75"/>
      <c r="K10" s="70"/>
      <c r="L10" s="76" t="e">
        <f t="shared" si="0"/>
        <v>#DIV/0!</v>
      </c>
      <c r="M10" s="50"/>
      <c r="N10" s="47"/>
      <c r="O10" s="47" t="s">
        <v>23</v>
      </c>
      <c r="P10" s="27"/>
    </row>
    <row r="11" spans="1:16" ht="12.75">
      <c r="A11" s="47"/>
      <c r="B11" s="47"/>
      <c r="C11" s="47"/>
      <c r="D11" s="47"/>
      <c r="E11" s="47"/>
      <c r="F11" s="47"/>
      <c r="G11" s="70"/>
      <c r="H11" s="70"/>
      <c r="I11" s="49"/>
      <c r="J11" s="75"/>
      <c r="K11" s="70"/>
      <c r="L11" s="76" t="e">
        <f aca="true" t="shared" si="1" ref="L11:L20">J11/K11</f>
        <v>#DIV/0!</v>
      </c>
      <c r="M11" s="50"/>
      <c r="N11" s="47"/>
      <c r="O11" s="47" t="s">
        <v>23</v>
      </c>
      <c r="P11" s="27"/>
    </row>
    <row r="12" spans="1:16" ht="12.75">
      <c r="A12" s="47"/>
      <c r="B12" s="47"/>
      <c r="C12" s="47"/>
      <c r="D12" s="47"/>
      <c r="E12" s="47"/>
      <c r="F12" s="47"/>
      <c r="G12" s="70"/>
      <c r="H12" s="70"/>
      <c r="I12" s="49"/>
      <c r="J12" s="75"/>
      <c r="K12" s="70"/>
      <c r="L12" s="76" t="e">
        <f t="shared" si="1"/>
        <v>#DIV/0!</v>
      </c>
      <c r="M12" s="50"/>
      <c r="N12" s="47"/>
      <c r="O12" s="47" t="s">
        <v>23</v>
      </c>
      <c r="P12" s="27"/>
    </row>
    <row r="13" spans="1:16" ht="12.75">
      <c r="A13" s="47"/>
      <c r="B13" s="47"/>
      <c r="C13" s="47"/>
      <c r="D13" s="47"/>
      <c r="E13" s="47"/>
      <c r="F13" s="47"/>
      <c r="G13" s="70"/>
      <c r="H13" s="70"/>
      <c r="I13" s="49"/>
      <c r="J13" s="75"/>
      <c r="K13" s="70"/>
      <c r="L13" s="76" t="e">
        <f t="shared" si="1"/>
        <v>#DIV/0!</v>
      </c>
      <c r="M13" s="50"/>
      <c r="N13" s="47"/>
      <c r="O13" s="47" t="s">
        <v>23</v>
      </c>
      <c r="P13" s="27"/>
    </row>
    <row r="14" spans="1:16" ht="12.75">
      <c r="A14" s="47"/>
      <c r="B14" s="47"/>
      <c r="C14" s="47"/>
      <c r="D14" s="47"/>
      <c r="E14" s="47"/>
      <c r="F14" s="47"/>
      <c r="G14" s="70"/>
      <c r="H14" s="70"/>
      <c r="I14" s="49"/>
      <c r="J14" s="75"/>
      <c r="K14" s="70"/>
      <c r="L14" s="76" t="e">
        <f t="shared" si="1"/>
        <v>#DIV/0!</v>
      </c>
      <c r="M14" s="50"/>
      <c r="N14" s="47"/>
      <c r="O14" s="47" t="s">
        <v>23</v>
      </c>
      <c r="P14" s="27"/>
    </row>
    <row r="15" spans="1:16" ht="12.75">
      <c r="A15" s="47"/>
      <c r="B15" s="47"/>
      <c r="C15" s="47"/>
      <c r="D15" s="47"/>
      <c r="E15" s="47"/>
      <c r="F15" s="47"/>
      <c r="G15" s="70"/>
      <c r="H15" s="70"/>
      <c r="I15" s="49"/>
      <c r="J15" s="75"/>
      <c r="K15" s="70"/>
      <c r="L15" s="76" t="e">
        <f t="shared" si="1"/>
        <v>#DIV/0!</v>
      </c>
      <c r="M15" s="50"/>
      <c r="N15" s="47"/>
      <c r="O15" s="47" t="s">
        <v>23</v>
      </c>
      <c r="P15" s="27"/>
    </row>
    <row r="16" spans="1:16" ht="12.75">
      <c r="A16" s="47"/>
      <c r="B16" s="47"/>
      <c r="C16" s="47"/>
      <c r="D16" s="47"/>
      <c r="E16" s="47"/>
      <c r="F16" s="47"/>
      <c r="G16" s="70"/>
      <c r="H16" s="70"/>
      <c r="I16" s="49"/>
      <c r="J16" s="75"/>
      <c r="K16" s="70"/>
      <c r="L16" s="76" t="e">
        <f t="shared" si="1"/>
        <v>#DIV/0!</v>
      </c>
      <c r="M16" s="50"/>
      <c r="N16" s="47"/>
      <c r="O16" s="47" t="s">
        <v>23</v>
      </c>
      <c r="P16" s="27"/>
    </row>
    <row r="17" spans="1:16" ht="12.75">
      <c r="A17" s="47"/>
      <c r="B17" s="47"/>
      <c r="C17" s="47"/>
      <c r="D17" s="47"/>
      <c r="E17" s="47"/>
      <c r="F17" s="47"/>
      <c r="G17" s="70"/>
      <c r="H17" s="70"/>
      <c r="I17" s="49"/>
      <c r="J17" s="75"/>
      <c r="K17" s="70"/>
      <c r="L17" s="76" t="e">
        <f t="shared" si="1"/>
        <v>#DIV/0!</v>
      </c>
      <c r="M17" s="50"/>
      <c r="N17" s="47"/>
      <c r="O17" s="47" t="s">
        <v>23</v>
      </c>
      <c r="P17" s="27"/>
    </row>
    <row r="18" spans="1:16" ht="12.75">
      <c r="A18" s="47"/>
      <c r="B18" s="47"/>
      <c r="C18" s="47"/>
      <c r="D18" s="47"/>
      <c r="E18" s="47"/>
      <c r="F18" s="47"/>
      <c r="G18" s="70"/>
      <c r="H18" s="70"/>
      <c r="I18" s="49"/>
      <c r="J18" s="75"/>
      <c r="K18" s="70"/>
      <c r="L18" s="76" t="e">
        <f t="shared" si="1"/>
        <v>#DIV/0!</v>
      </c>
      <c r="M18" s="50"/>
      <c r="N18" s="47"/>
      <c r="O18" s="47" t="s">
        <v>23</v>
      </c>
      <c r="P18" s="27"/>
    </row>
    <row r="19" spans="1:16" ht="12.75">
      <c r="A19" s="125"/>
      <c r="B19" s="125"/>
      <c r="C19" s="125"/>
      <c r="D19" s="125"/>
      <c r="E19" s="125"/>
      <c r="F19" s="125"/>
      <c r="G19" s="126"/>
      <c r="H19" s="126"/>
      <c r="I19" s="127"/>
      <c r="J19" s="128"/>
      <c r="K19" s="126"/>
      <c r="L19" s="129" t="e">
        <f t="shared" si="1"/>
        <v>#DIV/0!</v>
      </c>
      <c r="M19" s="130"/>
      <c r="N19" s="47"/>
      <c r="O19" s="125" t="s">
        <v>23</v>
      </c>
      <c r="P19" s="27"/>
    </row>
    <row r="20" spans="1:16" ht="12.75">
      <c r="A20" s="47"/>
      <c r="B20" s="47"/>
      <c r="C20" s="47"/>
      <c r="D20" s="47"/>
      <c r="E20" s="47"/>
      <c r="F20" s="47"/>
      <c r="G20" s="70"/>
      <c r="H20" s="70"/>
      <c r="I20" s="49"/>
      <c r="J20" s="75"/>
      <c r="K20" s="70"/>
      <c r="L20" s="76" t="e">
        <f t="shared" si="1"/>
        <v>#DIV/0!</v>
      </c>
      <c r="M20" s="47"/>
      <c r="N20" s="47"/>
      <c r="O20" s="47" t="s">
        <v>23</v>
      </c>
      <c r="P20" s="27"/>
    </row>
    <row r="21" spans="1:15" ht="12.75">
      <c r="A21" s="91"/>
      <c r="B21" s="91"/>
      <c r="C21" s="91"/>
      <c r="D21" s="91"/>
      <c r="E21" s="91"/>
      <c r="F21" s="91"/>
      <c r="G21" s="160"/>
      <c r="H21" s="160"/>
      <c r="I21" s="97"/>
      <c r="J21" s="161"/>
      <c r="K21" s="160"/>
      <c r="L21" s="162"/>
      <c r="M21" s="91"/>
      <c r="N21" s="91"/>
      <c r="O21" s="91"/>
    </row>
    <row r="22" spans="1:15" ht="12.75">
      <c r="A22" s="91"/>
      <c r="B22" s="91"/>
      <c r="C22" s="91"/>
      <c r="D22" s="91"/>
      <c r="E22" s="91"/>
      <c r="F22" s="91"/>
      <c r="G22" s="160"/>
      <c r="H22" s="160"/>
      <c r="I22" s="97"/>
      <c r="J22" s="161"/>
      <c r="K22" s="160"/>
      <c r="L22" s="162"/>
      <c r="M22" s="91"/>
      <c r="N22" s="91"/>
      <c r="O22" s="91"/>
    </row>
    <row r="23" spans="1:15" ht="12.75">
      <c r="A23" s="91"/>
      <c r="B23" s="91"/>
      <c r="C23" s="91"/>
      <c r="D23" s="91"/>
      <c r="E23" s="91"/>
      <c r="F23" s="91"/>
      <c r="G23" s="160"/>
      <c r="H23" s="160"/>
      <c r="I23" s="97"/>
      <c r="J23" s="161"/>
      <c r="K23" s="160"/>
      <c r="L23" s="162"/>
      <c r="M23" s="91"/>
      <c r="N23" s="91"/>
      <c r="O23" s="91"/>
    </row>
    <row r="24" spans="1:15" ht="12.75">
      <c r="A24" s="91"/>
      <c r="B24" s="91"/>
      <c r="C24" s="91"/>
      <c r="D24" s="91"/>
      <c r="E24" s="91"/>
      <c r="F24" s="91"/>
      <c r="G24" s="160"/>
      <c r="H24" s="160"/>
      <c r="I24" s="97"/>
      <c r="J24" s="161"/>
      <c r="K24" s="160"/>
      <c r="L24" s="162"/>
      <c r="M24" s="91"/>
      <c r="N24" s="91"/>
      <c r="O24" s="91"/>
    </row>
    <row r="25" spans="1:15" ht="12.75">
      <c r="A25" s="91"/>
      <c r="B25" s="91"/>
      <c r="C25" s="91"/>
      <c r="D25" s="91"/>
      <c r="E25" s="91"/>
      <c r="F25" s="91"/>
      <c r="G25" s="160"/>
      <c r="H25" s="160"/>
      <c r="I25" s="97"/>
      <c r="J25" s="161"/>
      <c r="K25" s="160"/>
      <c r="L25" s="162"/>
      <c r="M25" s="91"/>
      <c r="N25" s="91"/>
      <c r="O25" s="91"/>
    </row>
    <row r="26" spans="1:15" ht="12.75">
      <c r="A26" s="91"/>
      <c r="B26" s="91"/>
      <c r="C26" s="91"/>
      <c r="D26" s="91"/>
      <c r="E26" s="91"/>
      <c r="F26" s="91"/>
      <c r="G26" s="160"/>
      <c r="H26" s="160"/>
      <c r="I26" s="97"/>
      <c r="J26" s="161"/>
      <c r="K26" s="160"/>
      <c r="L26" s="162"/>
      <c r="M26" s="91"/>
      <c r="N26" s="91"/>
      <c r="O26" s="91"/>
    </row>
    <row r="27" spans="1:15" ht="12.75">
      <c r="A27" s="91"/>
      <c r="B27" s="91"/>
      <c r="C27" s="91"/>
      <c r="D27" s="91"/>
      <c r="E27" s="91"/>
      <c r="F27" s="91"/>
      <c r="G27" s="160"/>
      <c r="H27" s="160"/>
      <c r="I27" s="97"/>
      <c r="J27" s="161"/>
      <c r="K27" s="160"/>
      <c r="L27" s="162"/>
      <c r="M27" s="91"/>
      <c r="N27" s="91"/>
      <c r="O27" s="91"/>
    </row>
    <row r="28" spans="1:15" ht="12.75">
      <c r="A28" s="91"/>
      <c r="B28" s="91"/>
      <c r="C28" s="91"/>
      <c r="D28" s="91"/>
      <c r="E28" s="91"/>
      <c r="F28" s="91"/>
      <c r="G28" s="160"/>
      <c r="H28" s="160"/>
      <c r="I28" s="97"/>
      <c r="J28" s="161"/>
      <c r="K28" s="160"/>
      <c r="L28" s="162"/>
      <c r="M28" s="91"/>
      <c r="N28" s="91"/>
      <c r="O28" s="91"/>
    </row>
    <row r="29" spans="1:15" ht="12.75">
      <c r="A29" s="91"/>
      <c r="B29" s="91"/>
      <c r="C29" s="91"/>
      <c r="D29" s="91"/>
      <c r="E29" s="91"/>
      <c r="F29" s="91"/>
      <c r="G29" s="160"/>
      <c r="H29" s="160"/>
      <c r="I29" s="97"/>
      <c r="J29" s="161"/>
      <c r="K29" s="160"/>
      <c r="L29" s="162"/>
      <c r="M29" s="91"/>
      <c r="N29" s="91"/>
      <c r="O29" s="91"/>
    </row>
    <row r="30" spans="1:15" ht="12.75">
      <c r="A30" s="91"/>
      <c r="B30" s="91"/>
      <c r="C30" s="91"/>
      <c r="D30" s="91"/>
      <c r="E30" s="91"/>
      <c r="F30" s="91"/>
      <c r="G30" s="160"/>
      <c r="H30" s="160"/>
      <c r="I30" s="97"/>
      <c r="J30" s="161"/>
      <c r="K30" s="160"/>
      <c r="L30" s="162"/>
      <c r="M30" s="91"/>
      <c r="N30" s="91"/>
      <c r="O30" s="91"/>
    </row>
    <row r="31" spans="1:15" ht="12.75">
      <c r="A31" s="91"/>
      <c r="B31" s="91"/>
      <c r="C31" s="91"/>
      <c r="D31" s="91"/>
      <c r="E31" s="91"/>
      <c r="F31" s="91"/>
      <c r="G31" s="160"/>
      <c r="H31" s="160"/>
      <c r="I31" s="97"/>
      <c r="J31" s="161"/>
      <c r="K31" s="160"/>
      <c r="L31" s="162"/>
      <c r="M31" s="91"/>
      <c r="N31" s="91"/>
      <c r="O31" s="91"/>
    </row>
    <row r="32" spans="1:15" ht="12.75">
      <c r="A32" s="91"/>
      <c r="B32" s="91"/>
      <c r="C32" s="91"/>
      <c r="D32" s="91"/>
      <c r="E32" s="91"/>
      <c r="F32" s="91"/>
      <c r="G32" s="160"/>
      <c r="H32" s="160"/>
      <c r="I32" s="97"/>
      <c r="J32" s="161"/>
      <c r="K32" s="160"/>
      <c r="L32" s="162"/>
      <c r="M32" s="91"/>
      <c r="N32" s="91"/>
      <c r="O32" s="91"/>
    </row>
    <row r="33" spans="1:15" ht="12.75">
      <c r="A33" s="91"/>
      <c r="B33" s="91"/>
      <c r="C33" s="91"/>
      <c r="D33" s="91"/>
      <c r="E33" s="91"/>
      <c r="F33" s="91"/>
      <c r="G33" s="160"/>
      <c r="H33" s="160"/>
      <c r="I33" s="97"/>
      <c r="J33" s="161"/>
      <c r="K33" s="160"/>
      <c r="L33" s="162"/>
      <c r="M33" s="91"/>
      <c r="N33" s="91"/>
      <c r="O33" s="91"/>
    </row>
    <row r="34" spans="3:15" ht="12.75">
      <c r="C34" s="91"/>
      <c r="D34" s="91"/>
      <c r="E34" s="91"/>
      <c r="F34" s="91"/>
      <c r="G34" s="160"/>
      <c r="H34" s="160"/>
      <c r="I34" s="97"/>
      <c r="J34" s="161"/>
      <c r="K34" s="160"/>
      <c r="L34" s="162"/>
      <c r="M34" s="91"/>
      <c r="N34" s="91"/>
      <c r="O34" s="91"/>
    </row>
    <row r="35" spans="3:15" ht="12.75">
      <c r="C35" s="91"/>
      <c r="D35" s="91"/>
      <c r="E35" s="91"/>
      <c r="F35" s="91"/>
      <c r="G35" s="160"/>
      <c r="H35" s="160"/>
      <c r="I35" s="97"/>
      <c r="J35" s="161"/>
      <c r="K35" s="160"/>
      <c r="L35" s="162"/>
      <c r="M35" s="91"/>
      <c r="N35" s="91"/>
      <c r="O35" s="91"/>
    </row>
    <row r="36" spans="3:15" ht="12.75">
      <c r="C36" s="91"/>
      <c r="D36" s="91"/>
      <c r="E36" s="91"/>
      <c r="F36" s="91"/>
      <c r="G36" s="160"/>
      <c r="H36" s="160"/>
      <c r="I36" s="97"/>
      <c r="J36" s="161"/>
      <c r="K36" s="160"/>
      <c r="L36" s="162"/>
      <c r="M36" s="91"/>
      <c r="N36" s="91"/>
      <c r="O36" s="91"/>
    </row>
    <row r="37" spans="3:15" ht="12.75">
      <c r="C37" s="91"/>
      <c r="D37" s="91"/>
      <c r="E37" s="91"/>
      <c r="F37" s="91"/>
      <c r="G37" s="160"/>
      <c r="H37" s="160"/>
      <c r="I37" s="97"/>
      <c r="J37" s="161"/>
      <c r="K37" s="160"/>
      <c r="L37" s="162"/>
      <c r="M37" s="91"/>
      <c r="N37" s="91"/>
      <c r="O37" s="91"/>
    </row>
    <row r="38" spans="3:15" ht="12.75">
      <c r="C38" s="91"/>
      <c r="D38" s="91"/>
      <c r="E38" s="91"/>
      <c r="F38" s="91"/>
      <c r="G38" s="160"/>
      <c r="H38" s="160"/>
      <c r="I38" s="97"/>
      <c r="J38" s="161"/>
      <c r="K38" s="160"/>
      <c r="L38" s="162"/>
      <c r="M38" s="91"/>
      <c r="N38" s="91"/>
      <c r="O38" s="91"/>
    </row>
    <row r="39" spans="3:15" ht="12.75">
      <c r="C39" s="91"/>
      <c r="D39" s="91"/>
      <c r="E39" s="91"/>
      <c r="F39" s="91"/>
      <c r="G39" s="160"/>
      <c r="H39" s="160"/>
      <c r="I39" s="97"/>
      <c r="J39" s="161"/>
      <c r="K39" s="160"/>
      <c r="L39" s="162"/>
      <c r="M39" s="91"/>
      <c r="N39" s="91"/>
      <c r="O39" s="91"/>
    </row>
    <row r="40" spans="3:15" ht="12.75">
      <c r="C40" s="91"/>
      <c r="D40" s="91"/>
      <c r="E40" s="91"/>
      <c r="F40" s="91"/>
      <c r="G40" s="160"/>
      <c r="H40" s="160"/>
      <c r="I40" s="97"/>
      <c r="J40" s="161"/>
      <c r="K40" s="160"/>
      <c r="L40" s="162"/>
      <c r="M40" s="91"/>
      <c r="N40" s="91"/>
      <c r="O40" s="91"/>
    </row>
    <row r="41" spans="3:15" ht="12.75">
      <c r="C41" s="91"/>
      <c r="D41" s="91"/>
      <c r="E41" s="91"/>
      <c r="F41" s="91"/>
      <c r="G41" s="160"/>
      <c r="H41" s="160"/>
      <c r="I41" s="97"/>
      <c r="J41" s="161"/>
      <c r="K41" s="160"/>
      <c r="L41" s="162"/>
      <c r="M41" s="91"/>
      <c r="N41" s="91"/>
      <c r="O41" s="91"/>
    </row>
    <row r="42" spans="3:15" ht="12.75">
      <c r="C42" s="91"/>
      <c r="D42" s="91"/>
      <c r="E42" s="91"/>
      <c r="F42" s="91"/>
      <c r="G42" s="160"/>
      <c r="H42" s="160"/>
      <c r="I42" s="97"/>
      <c r="J42" s="161"/>
      <c r="K42" s="160"/>
      <c r="L42" s="162"/>
      <c r="M42" s="91"/>
      <c r="N42" s="91"/>
      <c r="O42" s="91"/>
    </row>
    <row r="43" spans="3:15" ht="12.75">
      <c r="C43" s="91"/>
      <c r="D43" s="91"/>
      <c r="E43" s="91"/>
      <c r="F43" s="91"/>
      <c r="G43" s="160"/>
      <c r="H43" s="160"/>
      <c r="I43" s="97"/>
      <c r="J43" s="161"/>
      <c r="K43" s="160"/>
      <c r="L43" s="162"/>
      <c r="M43" s="91"/>
      <c r="N43" s="91"/>
      <c r="O43" s="91"/>
    </row>
    <row r="44" spans="3:15" ht="12.75">
      <c r="C44" s="91"/>
      <c r="D44" s="91"/>
      <c r="E44" s="91"/>
      <c r="F44" s="91"/>
      <c r="G44" s="160"/>
      <c r="H44" s="160"/>
      <c r="I44" s="97"/>
      <c r="J44" s="161"/>
      <c r="K44" s="160"/>
      <c r="L44" s="162"/>
      <c r="M44" s="91"/>
      <c r="N44" s="91"/>
      <c r="O44" s="91"/>
    </row>
    <row r="45" spans="3:15" ht="12.75">
      <c r="C45" s="91"/>
      <c r="D45" s="91"/>
      <c r="E45" s="91"/>
      <c r="F45" s="91"/>
      <c r="G45" s="160"/>
      <c r="H45" s="160"/>
      <c r="I45" s="97"/>
      <c r="J45" s="161"/>
      <c r="K45" s="160"/>
      <c r="L45" s="162"/>
      <c r="M45" s="91"/>
      <c r="N45" s="91"/>
      <c r="O45" s="91"/>
    </row>
    <row r="46" spans="3:15" ht="12.75">
      <c r="C46" s="91"/>
      <c r="D46" s="91"/>
      <c r="E46" s="91"/>
      <c r="F46" s="91"/>
      <c r="G46" s="160"/>
      <c r="H46" s="160"/>
      <c r="I46" s="97"/>
      <c r="J46" s="161"/>
      <c r="K46" s="160"/>
      <c r="L46" s="162"/>
      <c r="M46" s="91"/>
      <c r="N46" s="91"/>
      <c r="O46" s="91"/>
    </row>
    <row r="47" spans="3:15" ht="12.75">
      <c r="C47" s="91"/>
      <c r="D47" s="91"/>
      <c r="E47" s="91"/>
      <c r="F47" s="91"/>
      <c r="G47" s="160"/>
      <c r="H47" s="160"/>
      <c r="I47" s="97"/>
      <c r="J47" s="161"/>
      <c r="K47" s="160"/>
      <c r="L47" s="162"/>
      <c r="M47" s="91"/>
      <c r="N47" s="91"/>
      <c r="O47" s="91"/>
    </row>
    <row r="48" spans="3:15" ht="12.75">
      <c r="C48" s="91"/>
      <c r="D48" s="91"/>
      <c r="E48" s="91"/>
      <c r="F48" s="91"/>
      <c r="G48" s="160"/>
      <c r="H48" s="160"/>
      <c r="I48" s="97"/>
      <c r="J48" s="161"/>
      <c r="K48" s="160"/>
      <c r="L48" s="162"/>
      <c r="M48" s="91"/>
      <c r="N48" s="91"/>
      <c r="O48" s="91"/>
    </row>
    <row r="49" spans="3:15" ht="12.75">
      <c r="C49" s="91"/>
      <c r="D49" s="91"/>
      <c r="E49" s="91"/>
      <c r="F49" s="91"/>
      <c r="G49" s="160"/>
      <c r="H49" s="160"/>
      <c r="I49" s="97"/>
      <c r="J49" s="161"/>
      <c r="K49" s="160"/>
      <c r="L49" s="162"/>
      <c r="M49" s="91"/>
      <c r="N49" s="91"/>
      <c r="O49" s="91"/>
    </row>
    <row r="50" spans="3:15" ht="12.75">
      <c r="C50" s="91"/>
      <c r="D50" s="91"/>
      <c r="E50" s="91"/>
      <c r="F50" s="91"/>
      <c r="G50" s="160"/>
      <c r="H50" s="160"/>
      <c r="I50" s="97"/>
      <c r="J50" s="161"/>
      <c r="K50" s="160"/>
      <c r="L50" s="162"/>
      <c r="M50" s="91"/>
      <c r="N50" s="91"/>
      <c r="O50" s="9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M2:M50">
      <formula1>Статус</formula1>
    </dataValidation>
    <dataValidation type="list" allowBlank="1" showInputMessage="1" showErrorMessage="1" sqref="N21:N50">
      <formula1>QDXSW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4.625" style="0" customWidth="1"/>
    <col min="3" max="3" width="40.125" style="0" customWidth="1"/>
  </cols>
  <sheetData>
    <row r="1" ht="12.75">
      <c r="C1" t="s">
        <v>111</v>
      </c>
    </row>
    <row r="2" spans="1:3" ht="12.75">
      <c r="A2" s="11" t="s">
        <v>7</v>
      </c>
      <c r="C2" s="81" t="s">
        <v>10</v>
      </c>
    </row>
    <row r="3" spans="1:3" ht="12.75">
      <c r="A3" s="12" t="s">
        <v>51</v>
      </c>
      <c r="C3" s="81" t="s">
        <v>11</v>
      </c>
    </row>
    <row r="4" spans="1:3" ht="12.75">
      <c r="A4" s="13" t="s">
        <v>50</v>
      </c>
      <c r="C4" s="81" t="s">
        <v>21</v>
      </c>
    </row>
    <row r="5" spans="1:3" ht="12.75">
      <c r="A5" s="13" t="s">
        <v>59</v>
      </c>
      <c r="C5" s="81" t="s">
        <v>107</v>
      </c>
    </row>
    <row r="6" ht="12.75">
      <c r="C6" s="81" t="s">
        <v>108</v>
      </c>
    </row>
    <row r="7" spans="1:3" ht="12.75">
      <c r="A7" s="9" t="s">
        <v>53</v>
      </c>
      <c r="C7" s="81" t="s">
        <v>109</v>
      </c>
    </row>
    <row r="8" spans="1:3" ht="12.75">
      <c r="A8" s="10" t="s">
        <v>113</v>
      </c>
      <c r="C8" s="81" t="s">
        <v>110</v>
      </c>
    </row>
    <row r="9" ht="12.75">
      <c r="A9" s="10" t="s">
        <v>114</v>
      </c>
    </row>
    <row r="11" ht="12.75">
      <c r="A11" s="84" t="s">
        <v>54</v>
      </c>
    </row>
    <row r="12" ht="12.75">
      <c r="A12" s="81" t="s">
        <v>87</v>
      </c>
    </row>
    <row r="13" ht="12.75">
      <c r="A13" s="81" t="s">
        <v>88</v>
      </c>
    </row>
    <row r="14" ht="12.75">
      <c r="A14" s="81" t="s">
        <v>89</v>
      </c>
    </row>
    <row r="15" ht="12.75">
      <c r="A15" s="81" t="s">
        <v>90</v>
      </c>
    </row>
    <row r="16" ht="12.75">
      <c r="A16" s="81" t="s">
        <v>92</v>
      </c>
    </row>
    <row r="17" ht="12.75">
      <c r="A17" s="81" t="s">
        <v>91</v>
      </c>
    </row>
    <row r="18" ht="12.75">
      <c r="A18" s="81" t="s">
        <v>93</v>
      </c>
    </row>
    <row r="19" ht="12.75">
      <c r="A19" s="81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19.75390625" style="0" customWidth="1"/>
    <col min="2" max="2" width="8.625" style="0" customWidth="1"/>
    <col min="3" max="3" width="11.375" style="0" customWidth="1"/>
    <col min="4" max="4" width="13.25390625" style="0" customWidth="1"/>
    <col min="5" max="5" width="12.375" style="0" customWidth="1"/>
    <col min="6" max="6" width="13.125" style="0" customWidth="1"/>
    <col min="7" max="7" width="12.125" style="0" customWidth="1"/>
    <col min="8" max="10" width="12.25390625" style="0" customWidth="1"/>
    <col min="11" max="11" width="12.625" style="0" customWidth="1"/>
    <col min="12" max="12" width="12.00390625" style="0" customWidth="1"/>
    <col min="13" max="13" width="13.25390625" style="0" customWidth="1"/>
    <col min="14" max="14" width="12.375" style="0" customWidth="1"/>
    <col min="15" max="15" width="11.875" style="0" customWidth="1"/>
  </cols>
  <sheetData>
    <row r="1" spans="1:15" ht="64.5" thickBot="1">
      <c r="A1" s="77" t="s">
        <v>55</v>
      </c>
      <c r="B1" s="78" t="s">
        <v>61</v>
      </c>
      <c r="C1" s="78" t="s">
        <v>62</v>
      </c>
      <c r="D1" s="78" t="s">
        <v>63</v>
      </c>
      <c r="E1" s="78" t="s">
        <v>64</v>
      </c>
      <c r="F1" s="78" t="s">
        <v>65</v>
      </c>
      <c r="G1" s="78" t="s">
        <v>66</v>
      </c>
      <c r="H1" s="78" t="s">
        <v>67</v>
      </c>
      <c r="I1" s="78" t="s">
        <v>77</v>
      </c>
      <c r="J1" s="78" t="s">
        <v>78</v>
      </c>
      <c r="K1" s="77" t="s">
        <v>68</v>
      </c>
      <c r="L1" s="77" t="s">
        <v>69</v>
      </c>
      <c r="M1" s="78" t="s">
        <v>76</v>
      </c>
      <c r="N1" s="78" t="s">
        <v>79</v>
      </c>
      <c r="O1" s="78" t="s">
        <v>80</v>
      </c>
    </row>
    <row r="2" spans="1:15" ht="12.75">
      <c r="A2" s="79" t="s">
        <v>19</v>
      </c>
      <c r="B2" s="102">
        <f>Отчет!D13</f>
        <v>0</v>
      </c>
      <c r="C2" s="104">
        <f aca="true" ca="1" t="shared" si="0" ref="C2:C24">IF(B2=0,"",COUNTIF(INDIRECT($A2&amp;"!$l$2:$l$1000"),"&lt;25%"))</f>
      </c>
      <c r="D2" s="105">
        <f>IF(B2=0,"",C2/$B2)</f>
      </c>
      <c r="E2" s="104">
        <f aca="true" ca="1" t="shared" si="1" ref="E2:E24">IF(B2=0,"",COUNTIF(INDIRECT($A2&amp;"!$l$2:$l$1000"),"&gt;75%"))</f>
      </c>
      <c r="F2" s="105">
        <f>IF(B2=0,"",E2/$B2)</f>
      </c>
      <c r="G2" s="104">
        <f aca="true" ca="1" t="shared" si="2" ref="G2:G24">IF(B2=0,"",COUNTIF(INDIRECT($A2&amp;"!$l$2:$l$1000"),"100%"))</f>
      </c>
      <c r="H2" s="105">
        <f>IF(B2=0,"",G2/$B2)</f>
      </c>
      <c r="I2" s="104">
        <f aca="true" ca="1" t="shared" si="3" ref="I2:I24">IF(B2=0,"",COUNTIF(INDIRECT($A2&amp;"!$l$2:$l$1000"),"0%"))</f>
      </c>
      <c r="J2" s="105">
        <f>IF(B2=0,"",I2/$B2)</f>
      </c>
      <c r="K2" s="104">
        <f aca="true" ca="1" t="shared" si="4" ref="K2:K24">IF(B2=0,"",COUNTIF(INDIRECT($A2&amp;"!$l$2:$l$1000"),"&gt;50%"))</f>
      </c>
      <c r="L2" s="105">
        <f>IF(B2=0,"",K2/$B2)</f>
      </c>
      <c r="M2" s="105">
        <f aca="true" ca="1" t="shared" si="5" ref="M2:M24">IF(B2=0,"",AVERAGE(INDIRECT($A2&amp;"!$l$2:$l$1000")))</f>
      </c>
      <c r="N2" s="105">
        <f aca="true" ca="1" t="shared" si="6" ref="N2:N24">IF(B2=0,"",MAX(INDIRECT($A2&amp;"!$l$2:$l$1000")))</f>
      </c>
      <c r="O2" s="105">
        <f aca="true" ca="1" t="shared" si="7" ref="O2:O24">IF(B2=0,"",MIN(INDIRECT($A2&amp;"!$l$2:$l$1000")))</f>
      </c>
    </row>
    <row r="3" spans="1:15" ht="12.75">
      <c r="A3" s="80" t="s">
        <v>12</v>
      </c>
      <c r="B3" s="103">
        <f>Отчет!D14</f>
        <v>31</v>
      </c>
      <c r="C3" s="104">
        <f ca="1" t="shared" si="0"/>
        <v>0</v>
      </c>
      <c r="D3" s="105">
        <f aca="true" t="shared" si="8" ref="D3:D24">IF(B3=0,"",C3/$B3)</f>
        <v>0</v>
      </c>
      <c r="E3" s="104">
        <f ca="1" t="shared" si="1"/>
        <v>0</v>
      </c>
      <c r="F3" s="105">
        <f aca="true" t="shared" si="9" ref="F3:F24">IF(B3=0,"",E3/$B3)</f>
        <v>0</v>
      </c>
      <c r="G3" s="104">
        <f ca="1" t="shared" si="2"/>
        <v>0</v>
      </c>
      <c r="H3" s="105">
        <f aca="true" t="shared" si="10" ref="H3:H24">IF(B3=0,"",G3/$B3)</f>
        <v>0</v>
      </c>
      <c r="I3" s="104">
        <f ca="1" t="shared" si="3"/>
        <v>0</v>
      </c>
      <c r="J3" s="105">
        <f aca="true" t="shared" si="11" ref="J3:J24">IF(B3=0,"",I3/$B3)</f>
        <v>0</v>
      </c>
      <c r="K3" s="104">
        <f ca="1" t="shared" si="4"/>
        <v>0</v>
      </c>
      <c r="L3" s="105">
        <f aca="true" t="shared" si="12" ref="L3:L24">IF(B3=0,"",K3/$B3)</f>
        <v>0</v>
      </c>
      <c r="M3" s="105" t="e">
        <f ca="1" t="shared" si="5"/>
        <v>#DIV/0!</v>
      </c>
      <c r="N3" s="105" t="e">
        <f ca="1" t="shared" si="6"/>
        <v>#DIV/0!</v>
      </c>
      <c r="O3" s="105" t="e">
        <f ca="1" t="shared" si="7"/>
        <v>#DIV/0!</v>
      </c>
    </row>
    <row r="4" spans="1:15" ht="12.75">
      <c r="A4" s="80" t="s">
        <v>24</v>
      </c>
      <c r="B4" s="103">
        <f>Отчет!D15</f>
        <v>0</v>
      </c>
      <c r="C4" s="104">
        <f ca="1" t="shared" si="0"/>
      </c>
      <c r="D4" s="105">
        <f t="shared" si="8"/>
      </c>
      <c r="E4" s="104">
        <f ca="1" t="shared" si="1"/>
      </c>
      <c r="F4" s="105">
        <f t="shared" si="9"/>
      </c>
      <c r="G4" s="104">
        <f ca="1" t="shared" si="2"/>
      </c>
      <c r="H4" s="105">
        <f t="shared" si="10"/>
      </c>
      <c r="I4" s="104">
        <f ca="1" t="shared" si="3"/>
      </c>
      <c r="J4" s="105">
        <f t="shared" si="11"/>
      </c>
      <c r="K4" s="104">
        <f ca="1" t="shared" si="4"/>
      </c>
      <c r="L4" s="105">
        <f t="shared" si="12"/>
      </c>
      <c r="M4" s="105">
        <f ca="1" t="shared" si="5"/>
      </c>
      <c r="N4" s="105">
        <f ca="1" t="shared" si="6"/>
      </c>
      <c r="O4" s="105">
        <f ca="1" t="shared" si="7"/>
      </c>
    </row>
    <row r="5" spans="1:15" ht="12.75">
      <c r="A5" s="80" t="s">
        <v>71</v>
      </c>
      <c r="B5" s="103">
        <f>Отчет!D16</f>
        <v>0</v>
      </c>
      <c r="C5" s="104">
        <f ca="1" t="shared" si="0"/>
      </c>
      <c r="D5" s="105">
        <f t="shared" si="8"/>
      </c>
      <c r="E5" s="104">
        <f ca="1" t="shared" si="1"/>
      </c>
      <c r="F5" s="105">
        <f t="shared" si="9"/>
      </c>
      <c r="G5" s="104">
        <f ca="1" t="shared" si="2"/>
      </c>
      <c r="H5" s="105">
        <f t="shared" si="10"/>
      </c>
      <c r="I5" s="104">
        <f ca="1" t="shared" si="3"/>
      </c>
      <c r="J5" s="105">
        <f t="shared" si="11"/>
      </c>
      <c r="K5" s="104">
        <f ca="1" t="shared" si="4"/>
      </c>
      <c r="L5" s="105">
        <f t="shared" si="12"/>
      </c>
      <c r="M5" s="105">
        <f ca="1" t="shared" si="5"/>
      </c>
      <c r="N5" s="105">
        <f ca="1" t="shared" si="6"/>
      </c>
      <c r="O5" s="105">
        <f ca="1" t="shared" si="7"/>
      </c>
    </row>
    <row r="6" spans="1:15" ht="12.75">
      <c r="A6" s="80" t="s">
        <v>57</v>
      </c>
      <c r="B6" s="103">
        <f>Отчет!D17</f>
        <v>0</v>
      </c>
      <c r="C6" s="104">
        <f ca="1" t="shared" si="0"/>
      </c>
      <c r="D6" s="105">
        <f t="shared" si="8"/>
      </c>
      <c r="E6" s="104">
        <f ca="1" t="shared" si="1"/>
      </c>
      <c r="F6" s="105">
        <f t="shared" si="9"/>
      </c>
      <c r="G6" s="104">
        <f ca="1" t="shared" si="2"/>
      </c>
      <c r="H6" s="105">
        <f t="shared" si="10"/>
      </c>
      <c r="I6" s="104">
        <f ca="1" t="shared" si="3"/>
      </c>
      <c r="J6" s="105">
        <f t="shared" si="11"/>
      </c>
      <c r="K6" s="104">
        <f ca="1" t="shared" si="4"/>
      </c>
      <c r="L6" s="105">
        <f t="shared" si="12"/>
      </c>
      <c r="M6" s="105">
        <f ca="1" t="shared" si="5"/>
      </c>
      <c r="N6" s="105">
        <f ca="1" t="shared" si="6"/>
      </c>
      <c r="O6" s="105">
        <f ca="1" t="shared" si="7"/>
      </c>
    </row>
    <row r="7" spans="1:15" ht="12.75">
      <c r="A7" s="80" t="s">
        <v>25</v>
      </c>
      <c r="B7" s="103">
        <f>Отчет!D18</f>
        <v>0</v>
      </c>
      <c r="C7" s="104">
        <f ca="1" t="shared" si="0"/>
      </c>
      <c r="D7" s="105">
        <f t="shared" si="8"/>
      </c>
      <c r="E7" s="104">
        <f ca="1" t="shared" si="1"/>
      </c>
      <c r="F7" s="105">
        <f t="shared" si="9"/>
      </c>
      <c r="G7" s="104">
        <f ca="1" t="shared" si="2"/>
      </c>
      <c r="H7" s="105">
        <f t="shared" si="10"/>
      </c>
      <c r="I7" s="104">
        <f ca="1" t="shared" si="3"/>
      </c>
      <c r="J7" s="105">
        <f t="shared" si="11"/>
      </c>
      <c r="K7" s="104">
        <f ca="1" t="shared" si="4"/>
      </c>
      <c r="L7" s="105">
        <f t="shared" si="12"/>
      </c>
      <c r="M7" s="105">
        <f ca="1" t="shared" si="5"/>
      </c>
      <c r="N7" s="105">
        <f ca="1" t="shared" si="6"/>
      </c>
      <c r="O7" s="105">
        <f ca="1" t="shared" si="7"/>
      </c>
    </row>
    <row r="8" spans="1:15" ht="12.75">
      <c r="A8" s="80" t="s">
        <v>22</v>
      </c>
      <c r="B8" s="103">
        <f>Отчет!D19</f>
        <v>0</v>
      </c>
      <c r="C8" s="104">
        <f ca="1" t="shared" si="0"/>
      </c>
      <c r="D8" s="105">
        <f t="shared" si="8"/>
      </c>
      <c r="E8" s="104">
        <f ca="1" t="shared" si="1"/>
      </c>
      <c r="F8" s="105">
        <f t="shared" si="9"/>
      </c>
      <c r="G8" s="104">
        <f ca="1" t="shared" si="2"/>
      </c>
      <c r="H8" s="105">
        <f t="shared" si="10"/>
      </c>
      <c r="I8" s="104">
        <f ca="1" t="shared" si="3"/>
      </c>
      <c r="J8" s="105">
        <f t="shared" si="11"/>
      </c>
      <c r="K8" s="104">
        <f ca="1" t="shared" si="4"/>
      </c>
      <c r="L8" s="105">
        <f t="shared" si="12"/>
      </c>
      <c r="M8" s="105">
        <f ca="1" t="shared" si="5"/>
      </c>
      <c r="N8" s="105">
        <f ca="1" t="shared" si="6"/>
      </c>
      <c r="O8" s="105">
        <f ca="1" t="shared" si="7"/>
      </c>
    </row>
    <row r="9" spans="1:15" ht="12.75">
      <c r="A9" s="80" t="s">
        <v>10</v>
      </c>
      <c r="B9" s="103">
        <f>Отчет!D20</f>
        <v>0</v>
      </c>
      <c r="C9" s="104">
        <f ca="1" t="shared" si="0"/>
      </c>
      <c r="D9" s="105">
        <f t="shared" si="8"/>
      </c>
      <c r="E9" s="104">
        <f ca="1" t="shared" si="1"/>
      </c>
      <c r="F9" s="105">
        <f t="shared" si="9"/>
      </c>
      <c r="G9" s="104">
        <f ca="1" t="shared" si="2"/>
      </c>
      <c r="H9" s="105">
        <f t="shared" si="10"/>
      </c>
      <c r="I9" s="104">
        <f ca="1" t="shared" si="3"/>
      </c>
      <c r="J9" s="105">
        <f t="shared" si="11"/>
      </c>
      <c r="K9" s="104">
        <f ca="1" t="shared" si="4"/>
      </c>
      <c r="L9" s="105">
        <f t="shared" si="12"/>
      </c>
      <c r="M9" s="105">
        <f ca="1" t="shared" si="5"/>
      </c>
      <c r="N9" s="105">
        <f ca="1" t="shared" si="6"/>
      </c>
      <c r="O9" s="105">
        <f ca="1" t="shared" si="7"/>
      </c>
    </row>
    <row r="10" spans="1:15" ht="12.75">
      <c r="A10" s="80" t="s">
        <v>46</v>
      </c>
      <c r="B10" s="103">
        <f>Отчет!D21</f>
        <v>0</v>
      </c>
      <c r="C10" s="104">
        <f ca="1" t="shared" si="0"/>
      </c>
      <c r="D10" s="105">
        <f t="shared" si="8"/>
      </c>
      <c r="E10" s="104">
        <f ca="1" t="shared" si="1"/>
      </c>
      <c r="F10" s="105">
        <f t="shared" si="9"/>
      </c>
      <c r="G10" s="104">
        <f ca="1" t="shared" si="2"/>
      </c>
      <c r="H10" s="105">
        <f t="shared" si="10"/>
      </c>
      <c r="I10" s="104">
        <f ca="1" t="shared" si="3"/>
      </c>
      <c r="J10" s="105">
        <f t="shared" si="11"/>
      </c>
      <c r="K10" s="104">
        <f ca="1" t="shared" si="4"/>
      </c>
      <c r="L10" s="105">
        <f t="shared" si="12"/>
      </c>
      <c r="M10" s="105">
        <f ca="1" t="shared" si="5"/>
      </c>
      <c r="N10" s="105">
        <f ca="1" t="shared" si="6"/>
      </c>
      <c r="O10" s="105">
        <f ca="1" t="shared" si="7"/>
      </c>
    </row>
    <row r="11" spans="1:15" ht="12.75">
      <c r="A11" s="80" t="s">
        <v>58</v>
      </c>
      <c r="B11" s="103">
        <f>Отчет!D22</f>
        <v>0</v>
      </c>
      <c r="C11" s="104">
        <f ca="1" t="shared" si="0"/>
      </c>
      <c r="D11" s="105">
        <f t="shared" si="8"/>
      </c>
      <c r="E11" s="104">
        <f ca="1" t="shared" si="1"/>
      </c>
      <c r="F11" s="105">
        <f t="shared" si="9"/>
      </c>
      <c r="G11" s="104">
        <f ca="1" t="shared" si="2"/>
      </c>
      <c r="H11" s="105">
        <f t="shared" si="10"/>
      </c>
      <c r="I11" s="104">
        <f ca="1" t="shared" si="3"/>
      </c>
      <c r="J11" s="105">
        <f t="shared" si="11"/>
      </c>
      <c r="K11" s="104">
        <f ca="1" t="shared" si="4"/>
      </c>
      <c r="L11" s="105">
        <f t="shared" si="12"/>
      </c>
      <c r="M11" s="105">
        <f ca="1" t="shared" si="5"/>
      </c>
      <c r="N11" s="105">
        <f ca="1" t="shared" si="6"/>
      </c>
      <c r="O11" s="105">
        <f ca="1" t="shared" si="7"/>
      </c>
    </row>
    <row r="12" spans="1:15" ht="12.75">
      <c r="A12" s="80" t="s">
        <v>18</v>
      </c>
      <c r="B12" s="103">
        <f>Отчет!D23</f>
        <v>0</v>
      </c>
      <c r="C12" s="104">
        <f ca="1" t="shared" si="0"/>
      </c>
      <c r="D12" s="105">
        <f t="shared" si="8"/>
      </c>
      <c r="E12" s="104">
        <f ca="1" t="shared" si="1"/>
      </c>
      <c r="F12" s="105">
        <f t="shared" si="9"/>
      </c>
      <c r="G12" s="104">
        <f ca="1" t="shared" si="2"/>
      </c>
      <c r="H12" s="105">
        <f t="shared" si="10"/>
      </c>
      <c r="I12" s="104">
        <f ca="1" t="shared" si="3"/>
      </c>
      <c r="J12" s="105">
        <f t="shared" si="11"/>
      </c>
      <c r="K12" s="104">
        <f ca="1" t="shared" si="4"/>
      </c>
      <c r="L12" s="105">
        <f t="shared" si="12"/>
      </c>
      <c r="M12" s="105">
        <f ca="1" t="shared" si="5"/>
      </c>
      <c r="N12" s="105">
        <f ca="1" t="shared" si="6"/>
      </c>
      <c r="O12" s="105">
        <f ca="1" t="shared" si="7"/>
      </c>
    </row>
    <row r="13" spans="1:15" ht="12.75">
      <c r="A13" s="80" t="s">
        <v>72</v>
      </c>
      <c r="B13" s="103">
        <f>Отчет!D24</f>
        <v>0</v>
      </c>
      <c r="C13" s="104">
        <f ca="1" t="shared" si="0"/>
      </c>
      <c r="D13" s="105">
        <f t="shared" si="8"/>
      </c>
      <c r="E13" s="104">
        <f ca="1" t="shared" si="1"/>
      </c>
      <c r="F13" s="105">
        <f t="shared" si="9"/>
      </c>
      <c r="G13" s="104">
        <f ca="1" t="shared" si="2"/>
      </c>
      <c r="H13" s="105">
        <f t="shared" si="10"/>
      </c>
      <c r="I13" s="104">
        <f ca="1" t="shared" si="3"/>
      </c>
      <c r="J13" s="105">
        <f t="shared" si="11"/>
      </c>
      <c r="K13" s="104">
        <f ca="1" t="shared" si="4"/>
      </c>
      <c r="L13" s="105">
        <f t="shared" si="12"/>
      </c>
      <c r="M13" s="105">
        <f ca="1" t="shared" si="5"/>
      </c>
      <c r="N13" s="105">
        <f ca="1" t="shared" si="6"/>
      </c>
      <c r="O13" s="105">
        <f ca="1" t="shared" si="7"/>
      </c>
    </row>
    <row r="14" spans="1:15" ht="12.75">
      <c r="A14" s="80" t="s">
        <v>16</v>
      </c>
      <c r="B14" s="103">
        <f>Отчет!D25</f>
        <v>0</v>
      </c>
      <c r="C14" s="104">
        <f ca="1" t="shared" si="0"/>
      </c>
      <c r="D14" s="105">
        <f t="shared" si="8"/>
      </c>
      <c r="E14" s="104">
        <f ca="1" t="shared" si="1"/>
      </c>
      <c r="F14" s="105">
        <f t="shared" si="9"/>
      </c>
      <c r="G14" s="104">
        <f ca="1" t="shared" si="2"/>
      </c>
      <c r="H14" s="105">
        <f t="shared" si="10"/>
      </c>
      <c r="I14" s="104">
        <f ca="1" t="shared" si="3"/>
      </c>
      <c r="J14" s="105">
        <f t="shared" si="11"/>
      </c>
      <c r="K14" s="104">
        <f ca="1" t="shared" si="4"/>
      </c>
      <c r="L14" s="105">
        <f t="shared" si="12"/>
      </c>
      <c r="M14" s="105">
        <f ca="1" t="shared" si="5"/>
      </c>
      <c r="N14" s="105">
        <f ca="1" t="shared" si="6"/>
      </c>
      <c r="O14" s="105">
        <f ca="1" t="shared" si="7"/>
      </c>
    </row>
    <row r="15" spans="1:15" ht="12.75">
      <c r="A15" s="80" t="s">
        <v>11</v>
      </c>
      <c r="B15" s="103">
        <f>Отчет!D26</f>
        <v>84</v>
      </c>
      <c r="C15" s="104">
        <f ca="1" t="shared" si="0"/>
        <v>0</v>
      </c>
      <c r="D15" s="105">
        <f t="shared" si="8"/>
        <v>0</v>
      </c>
      <c r="E15" s="104">
        <f ca="1" t="shared" si="1"/>
        <v>0</v>
      </c>
      <c r="F15" s="105">
        <f t="shared" si="9"/>
        <v>0</v>
      </c>
      <c r="G15" s="104">
        <f ca="1" t="shared" si="2"/>
        <v>0</v>
      </c>
      <c r="H15" s="105">
        <f t="shared" si="10"/>
        <v>0</v>
      </c>
      <c r="I15" s="104">
        <f ca="1" t="shared" si="3"/>
        <v>0</v>
      </c>
      <c r="J15" s="105">
        <f t="shared" si="11"/>
        <v>0</v>
      </c>
      <c r="K15" s="104">
        <f ca="1" t="shared" si="4"/>
        <v>0</v>
      </c>
      <c r="L15" s="105">
        <f t="shared" si="12"/>
        <v>0</v>
      </c>
      <c r="M15" s="105" t="e">
        <f ca="1" t="shared" si="5"/>
        <v>#DIV/0!</v>
      </c>
      <c r="N15" s="105" t="e">
        <f ca="1" t="shared" si="6"/>
        <v>#DIV/0!</v>
      </c>
      <c r="O15" s="105" t="e">
        <f ca="1" t="shared" si="7"/>
        <v>#DIV/0!</v>
      </c>
    </row>
    <row r="16" spans="1:15" ht="25.5">
      <c r="A16" s="80" t="s">
        <v>73</v>
      </c>
      <c r="B16" s="103">
        <f>Отчет!D27</f>
        <v>0</v>
      </c>
      <c r="C16" s="104">
        <f ca="1" t="shared" si="0"/>
      </c>
      <c r="D16" s="105">
        <f t="shared" si="8"/>
      </c>
      <c r="E16" s="104">
        <f ca="1" t="shared" si="1"/>
      </c>
      <c r="F16" s="105">
        <f t="shared" si="9"/>
      </c>
      <c r="G16" s="104">
        <f ca="1" t="shared" si="2"/>
      </c>
      <c r="H16" s="105">
        <f t="shared" si="10"/>
      </c>
      <c r="I16" s="104">
        <f ca="1" t="shared" si="3"/>
      </c>
      <c r="J16" s="105">
        <f t="shared" si="11"/>
      </c>
      <c r="K16" s="104">
        <f ca="1" t="shared" si="4"/>
      </c>
      <c r="L16" s="105">
        <f t="shared" si="12"/>
      </c>
      <c r="M16" s="105">
        <f ca="1" t="shared" si="5"/>
      </c>
      <c r="N16" s="105">
        <f ca="1" t="shared" si="6"/>
      </c>
      <c r="O16" s="105">
        <f ca="1" t="shared" si="7"/>
      </c>
    </row>
    <row r="17" spans="1:15" ht="12.75">
      <c r="A17" s="80" t="s">
        <v>21</v>
      </c>
      <c r="B17" s="103">
        <f>Отчет!D28</f>
        <v>155</v>
      </c>
      <c r="C17" s="104">
        <f ca="1" t="shared" si="0"/>
        <v>8</v>
      </c>
      <c r="D17" s="105">
        <f t="shared" si="8"/>
        <v>0.05161290322580645</v>
      </c>
      <c r="E17" s="104">
        <f ca="1" t="shared" si="1"/>
        <v>0</v>
      </c>
      <c r="F17" s="105">
        <f t="shared" si="9"/>
        <v>0</v>
      </c>
      <c r="G17" s="104">
        <f ca="1" t="shared" si="2"/>
        <v>0</v>
      </c>
      <c r="H17" s="105">
        <f t="shared" si="10"/>
        <v>0</v>
      </c>
      <c r="I17" s="104">
        <f ca="1" t="shared" si="3"/>
        <v>0</v>
      </c>
      <c r="J17" s="105">
        <f t="shared" si="11"/>
        <v>0</v>
      </c>
      <c r="K17" s="104">
        <f ca="1" t="shared" si="4"/>
        <v>0</v>
      </c>
      <c r="L17" s="105">
        <f t="shared" si="12"/>
        <v>0</v>
      </c>
      <c r="M17" s="105">
        <f ca="1" t="shared" si="5"/>
        <v>0.09983766233766234</v>
      </c>
      <c r="N17" s="105">
        <f ca="1" t="shared" si="6"/>
        <v>0.18181818181818182</v>
      </c>
      <c r="O17" s="105">
        <f ca="1" t="shared" si="7"/>
        <v>0.01020408163265306</v>
      </c>
    </row>
    <row r="18" spans="1:15" ht="12.75">
      <c r="A18" s="80" t="s">
        <v>17</v>
      </c>
      <c r="B18" s="103">
        <f>Отчет!D29</f>
        <v>0</v>
      </c>
      <c r="C18" s="104">
        <f ca="1" t="shared" si="0"/>
      </c>
      <c r="D18" s="105">
        <f t="shared" si="8"/>
      </c>
      <c r="E18" s="104">
        <f ca="1" t="shared" si="1"/>
      </c>
      <c r="F18" s="105">
        <f t="shared" si="9"/>
      </c>
      <c r="G18" s="104">
        <f ca="1" t="shared" si="2"/>
      </c>
      <c r="H18" s="105">
        <f t="shared" si="10"/>
      </c>
      <c r="I18" s="104">
        <f ca="1" t="shared" si="3"/>
      </c>
      <c r="J18" s="105">
        <f t="shared" si="11"/>
      </c>
      <c r="K18" s="104">
        <f ca="1" t="shared" si="4"/>
      </c>
      <c r="L18" s="105">
        <f t="shared" si="12"/>
      </c>
      <c r="M18" s="105">
        <f ca="1" t="shared" si="5"/>
      </c>
      <c r="N18" s="105">
        <f ca="1" t="shared" si="6"/>
      </c>
      <c r="O18" s="105">
        <f ca="1" t="shared" si="7"/>
      </c>
    </row>
    <row r="19" spans="1:15" ht="12.75">
      <c r="A19" s="80" t="s">
        <v>23</v>
      </c>
      <c r="B19" s="103">
        <f>Отчет!D30</f>
        <v>0</v>
      </c>
      <c r="C19" s="104">
        <f ca="1" t="shared" si="0"/>
      </c>
      <c r="D19" s="105">
        <f t="shared" si="8"/>
      </c>
      <c r="E19" s="104">
        <f ca="1" t="shared" si="1"/>
      </c>
      <c r="F19" s="105">
        <f t="shared" si="9"/>
      </c>
      <c r="G19" s="104">
        <f ca="1" t="shared" si="2"/>
      </c>
      <c r="H19" s="105">
        <f t="shared" si="10"/>
      </c>
      <c r="I19" s="104">
        <f ca="1" t="shared" si="3"/>
      </c>
      <c r="J19" s="105">
        <f t="shared" si="11"/>
      </c>
      <c r="K19" s="104">
        <f ca="1" t="shared" si="4"/>
      </c>
      <c r="L19" s="105">
        <f t="shared" si="12"/>
      </c>
      <c r="M19" s="105">
        <f ca="1" t="shared" si="5"/>
      </c>
      <c r="N19" s="105">
        <f ca="1" t="shared" si="6"/>
      </c>
      <c r="O19" s="105">
        <f ca="1" t="shared" si="7"/>
      </c>
    </row>
    <row r="20" spans="1:15" ht="12.75">
      <c r="A20" s="80" t="s">
        <v>74</v>
      </c>
      <c r="B20" s="103">
        <f>Отчет!D31</f>
        <v>0</v>
      </c>
      <c r="C20" s="104">
        <f ca="1" t="shared" si="0"/>
      </c>
      <c r="D20" s="105">
        <f t="shared" si="8"/>
      </c>
      <c r="E20" s="104">
        <f ca="1" t="shared" si="1"/>
      </c>
      <c r="F20" s="105">
        <f t="shared" si="9"/>
      </c>
      <c r="G20" s="104">
        <f ca="1" t="shared" si="2"/>
      </c>
      <c r="H20" s="105">
        <f t="shared" si="10"/>
      </c>
      <c r="I20" s="104">
        <f ca="1" t="shared" si="3"/>
      </c>
      <c r="J20" s="105">
        <f t="shared" si="11"/>
      </c>
      <c r="K20" s="104">
        <f ca="1" t="shared" si="4"/>
      </c>
      <c r="L20" s="105">
        <f t="shared" si="12"/>
      </c>
      <c r="M20" s="105">
        <f ca="1" t="shared" si="5"/>
      </c>
      <c r="N20" s="105">
        <f ca="1" t="shared" si="6"/>
      </c>
      <c r="O20" s="105">
        <f ca="1" t="shared" si="7"/>
      </c>
    </row>
    <row r="21" spans="1:15" ht="12.75">
      <c r="A21" s="80" t="s">
        <v>75</v>
      </c>
      <c r="B21" s="103">
        <f>Отчет!D32</f>
        <v>0</v>
      </c>
      <c r="C21" s="104">
        <f ca="1" t="shared" si="0"/>
      </c>
      <c r="D21" s="105">
        <f t="shared" si="8"/>
      </c>
      <c r="E21" s="104">
        <f ca="1" t="shared" si="1"/>
      </c>
      <c r="F21" s="105">
        <f t="shared" si="9"/>
      </c>
      <c r="G21" s="104">
        <f ca="1" t="shared" si="2"/>
      </c>
      <c r="H21" s="105">
        <f t="shared" si="10"/>
      </c>
      <c r="I21" s="104">
        <f ca="1" t="shared" si="3"/>
      </c>
      <c r="J21" s="105">
        <f t="shared" si="11"/>
      </c>
      <c r="K21" s="104">
        <f ca="1" t="shared" si="4"/>
      </c>
      <c r="L21" s="105">
        <f t="shared" si="12"/>
      </c>
      <c r="M21" s="105">
        <f ca="1" t="shared" si="5"/>
      </c>
      <c r="N21" s="105">
        <f ca="1" t="shared" si="6"/>
      </c>
      <c r="O21" s="105">
        <f ca="1" t="shared" si="7"/>
      </c>
    </row>
    <row r="22" spans="1:15" ht="12.75">
      <c r="A22" s="80" t="s">
        <v>101</v>
      </c>
      <c r="B22" s="103">
        <f>Отчет!D33</f>
        <v>8</v>
      </c>
      <c r="C22" s="104">
        <f ca="1" t="shared" si="0"/>
        <v>0</v>
      </c>
      <c r="D22" s="105">
        <f>IF(B22=0,"",C22/$B22)</f>
        <v>0</v>
      </c>
      <c r="E22" s="104">
        <f ca="1" t="shared" si="1"/>
        <v>0</v>
      </c>
      <c r="F22" s="105">
        <f>IF(B22=0,"",E22/$B22)</f>
        <v>0</v>
      </c>
      <c r="G22" s="104">
        <f ca="1" t="shared" si="2"/>
        <v>0</v>
      </c>
      <c r="H22" s="105">
        <f>IF(B22=0,"",G22/$B22)</f>
        <v>0</v>
      </c>
      <c r="I22" s="104">
        <f ca="1" t="shared" si="3"/>
        <v>0</v>
      </c>
      <c r="J22" s="105">
        <f>IF(B22=0,"",I22/$B22)</f>
        <v>0</v>
      </c>
      <c r="K22" s="104">
        <f ca="1" t="shared" si="4"/>
        <v>0</v>
      </c>
      <c r="L22" s="105">
        <f t="shared" si="12"/>
        <v>0</v>
      </c>
      <c r="M22" s="105" t="e">
        <f ca="1" t="shared" si="5"/>
        <v>#DIV/0!</v>
      </c>
      <c r="N22" s="105" t="e">
        <f ca="1" t="shared" si="6"/>
        <v>#DIV/0!</v>
      </c>
      <c r="O22" s="105" t="e">
        <f ca="1" t="shared" si="7"/>
        <v>#DIV/0!</v>
      </c>
    </row>
    <row r="23" spans="1:15" ht="12.75">
      <c r="A23" s="80" t="s">
        <v>102</v>
      </c>
      <c r="B23" s="103">
        <f>Отчет!D34</f>
        <v>0</v>
      </c>
      <c r="C23" s="104">
        <f ca="1" t="shared" si="0"/>
      </c>
      <c r="D23" s="105">
        <f>IF(B23=0,"",C23/$B23)</f>
      </c>
      <c r="E23" s="104">
        <f ca="1" t="shared" si="1"/>
      </c>
      <c r="F23" s="105">
        <f>IF(B23=0,"",E23/$B23)</f>
      </c>
      <c r="G23" s="104">
        <f ca="1" t="shared" si="2"/>
      </c>
      <c r="H23" s="105">
        <f>IF(B23=0,"",G23/$B23)</f>
      </c>
      <c r="I23" s="104">
        <f ca="1" t="shared" si="3"/>
      </c>
      <c r="J23" s="105">
        <f>IF(B23=0,"",I23/$B23)</f>
      </c>
      <c r="K23" s="104">
        <f ca="1" t="shared" si="4"/>
      </c>
      <c r="L23" s="105">
        <f t="shared" si="12"/>
      </c>
      <c r="M23" s="105">
        <f ca="1" t="shared" si="5"/>
      </c>
      <c r="N23" s="105">
        <f ca="1" t="shared" si="6"/>
      </c>
      <c r="O23" s="105">
        <f ca="1" t="shared" si="7"/>
      </c>
    </row>
    <row r="24" spans="1:15" ht="12.75">
      <c r="A24" s="80" t="s">
        <v>56</v>
      </c>
      <c r="B24" s="103">
        <f>Отчет!D35</f>
        <v>0</v>
      </c>
      <c r="C24" s="104">
        <f ca="1" t="shared" si="0"/>
      </c>
      <c r="D24" s="105">
        <f t="shared" si="8"/>
      </c>
      <c r="E24" s="104">
        <f ca="1" t="shared" si="1"/>
      </c>
      <c r="F24" s="105">
        <f t="shared" si="9"/>
      </c>
      <c r="G24" s="104">
        <f ca="1" t="shared" si="2"/>
      </c>
      <c r="H24" s="105">
        <f t="shared" si="10"/>
      </c>
      <c r="I24" s="104">
        <f ca="1" t="shared" si="3"/>
      </c>
      <c r="J24" s="105">
        <f t="shared" si="11"/>
      </c>
      <c r="K24" s="104">
        <f ca="1" t="shared" si="4"/>
      </c>
      <c r="L24" s="105">
        <f t="shared" si="12"/>
      </c>
      <c r="M24" s="105">
        <f ca="1" t="shared" si="5"/>
      </c>
      <c r="N24" s="105">
        <f ca="1" t="shared" si="6"/>
      </c>
      <c r="O24" s="105">
        <f ca="1" t="shared" si="7"/>
      </c>
    </row>
    <row r="25" spans="1:12" ht="12.75">
      <c r="A25" s="84" t="s">
        <v>70</v>
      </c>
      <c r="B25" s="85">
        <f>SUM(B2:B24)</f>
        <v>278</v>
      </c>
      <c r="C25" s="85">
        <f>SUM(C2:C24)</f>
        <v>8</v>
      </c>
      <c r="D25" s="86">
        <f>C25/B25</f>
        <v>0.02877697841726619</v>
      </c>
      <c r="E25" s="85">
        <f>SUM(E2:E24)</f>
        <v>0</v>
      </c>
      <c r="F25" s="86">
        <f>E25/$B25</f>
        <v>0</v>
      </c>
      <c r="G25" s="85">
        <f>SUM(G2:G24)</f>
        <v>0</v>
      </c>
      <c r="H25" s="86">
        <f>G25/$B25</f>
        <v>0</v>
      </c>
      <c r="I25" s="85">
        <f>SUM(I2:I24)</f>
        <v>0</v>
      </c>
      <c r="J25" s="86">
        <f>I25/$B25</f>
        <v>0</v>
      </c>
      <c r="K25" s="85">
        <f>SUM(K2:K24)</f>
        <v>0</v>
      </c>
      <c r="L25" s="86">
        <f>K25/$B25</f>
        <v>0</v>
      </c>
    </row>
  </sheetData>
  <sheetProtection password="DE6B" sheet="1" formatCells="0" formatColumns="0" formatRows="0"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4"/>
  <sheetViews>
    <sheetView zoomScale="89" zoomScaleNormal="89" zoomScalePageLayoutView="0" workbookViewId="0" topLeftCell="A12">
      <pane xSplit="2" topLeftCell="C1" activePane="topRight" state="frozen"/>
      <selection pane="topLeft" activeCell="A4" sqref="A4"/>
      <selection pane="topRight" activeCell="AA43" sqref="AA43:AC43"/>
    </sheetView>
  </sheetViews>
  <sheetFormatPr defaultColWidth="9.00390625" defaultRowHeight="12.75"/>
  <cols>
    <col min="1" max="1" width="3.375" style="32" customWidth="1"/>
    <col min="2" max="2" width="20.75390625" style="32" customWidth="1"/>
    <col min="3" max="3" width="8.625" style="32" customWidth="1"/>
    <col min="4" max="4" width="10.625" style="32" customWidth="1"/>
    <col min="5" max="5" width="9.125" style="32" customWidth="1"/>
    <col min="6" max="6" width="7.625" style="32" customWidth="1"/>
    <col min="7" max="8" width="10.125" style="32" customWidth="1"/>
    <col min="9" max="9" width="9.25390625" style="32" customWidth="1"/>
    <col min="10" max="10" width="9.625" style="32" customWidth="1"/>
    <col min="11" max="11" width="7.25390625" style="32" customWidth="1"/>
    <col min="12" max="13" width="9.75390625" style="32" customWidth="1"/>
    <col min="14" max="14" width="9.875" style="32" customWidth="1"/>
    <col min="15" max="15" width="9.625" style="32" customWidth="1"/>
    <col min="16" max="16" width="7.375" style="32" customWidth="1"/>
    <col min="17" max="18" width="9.75390625" style="32" customWidth="1"/>
    <col min="19" max="20" width="10.375" style="32" customWidth="1"/>
    <col min="21" max="21" width="7.625" style="32" customWidth="1"/>
    <col min="22" max="22" width="10.00390625" style="32" customWidth="1"/>
    <col min="23" max="23" width="10.625" style="32" customWidth="1"/>
    <col min="24" max="25" width="10.00390625" style="32" customWidth="1"/>
    <col min="26" max="26" width="7.125" style="32" customWidth="1"/>
    <col min="27" max="27" width="10.00390625" style="32" customWidth="1"/>
    <col min="28" max="28" width="11.125" style="32" customWidth="1"/>
    <col min="29" max="29" width="10.75390625" style="32" customWidth="1"/>
    <col min="30" max="30" width="9.875" style="32" customWidth="1"/>
    <col min="31" max="31" width="7.125" style="32" customWidth="1"/>
    <col min="32" max="33" width="9.75390625" style="32" customWidth="1"/>
    <col min="34" max="34" width="10.25390625" style="32" customWidth="1"/>
    <col min="35" max="35" width="9.875" style="32" customWidth="1"/>
    <col min="36" max="36" width="7.00390625" style="32" customWidth="1"/>
    <col min="37" max="37" width="10.00390625" style="32" customWidth="1"/>
    <col min="38" max="38" width="10.625" style="32" customWidth="1"/>
    <col min="39" max="39" width="10.375" style="32" customWidth="1"/>
    <col min="40" max="40" width="9.875" style="32" customWidth="1"/>
    <col min="41" max="41" width="7.375" style="32" customWidth="1"/>
    <col min="42" max="42" width="10.00390625" style="32" customWidth="1"/>
    <col min="43" max="43" width="11.00390625" style="32" customWidth="1"/>
    <col min="44" max="45" width="9.75390625" style="32" customWidth="1"/>
    <col min="46" max="46" width="6.875" style="32" customWidth="1"/>
    <col min="47" max="47" width="11.875" style="32" customWidth="1"/>
    <col min="48" max="48" width="10.75390625" style="32" customWidth="1"/>
    <col min="49" max="49" width="13.125" style="32" customWidth="1"/>
    <col min="50" max="16384" width="9.125" style="32" customWidth="1"/>
  </cols>
  <sheetData>
    <row r="1" spans="16:20" ht="12.75">
      <c r="P1" s="247"/>
      <c r="Q1" s="247"/>
      <c r="R1" s="192"/>
      <c r="S1" s="1"/>
      <c r="T1" s="1"/>
    </row>
    <row r="2" spans="3:44" ht="35.25" customHeight="1">
      <c r="C2" s="228" t="s">
        <v>27</v>
      </c>
      <c r="D2" s="228"/>
      <c r="E2" s="228"/>
      <c r="F2" s="228"/>
      <c r="G2" s="228"/>
      <c r="H2" s="228"/>
      <c r="I2" s="228"/>
      <c r="J2" s="228"/>
      <c r="K2" s="206"/>
      <c r="L2" s="206"/>
      <c r="N2" s="206"/>
      <c r="O2" s="191"/>
      <c r="P2" s="33"/>
      <c r="Q2" s="33"/>
      <c r="R2" s="33"/>
      <c r="T2" s="228" t="s">
        <v>28</v>
      </c>
      <c r="U2" s="228"/>
      <c r="V2" s="228"/>
      <c r="W2" s="228"/>
      <c r="X2" s="228"/>
      <c r="Y2" s="228"/>
      <c r="Z2" s="228"/>
      <c r="AA2" s="228"/>
      <c r="AB2" s="228"/>
      <c r="AC2" s="33"/>
      <c r="AD2" s="33"/>
      <c r="AI2" s="228" t="s">
        <v>28</v>
      </c>
      <c r="AJ2" s="228"/>
      <c r="AK2" s="228"/>
      <c r="AL2" s="228"/>
      <c r="AM2" s="228"/>
      <c r="AN2" s="228"/>
      <c r="AO2" s="228"/>
      <c r="AP2" s="228"/>
      <c r="AQ2" s="228"/>
      <c r="AR2" s="33"/>
    </row>
    <row r="3" spans="2:18" ht="15.75" customHeight="1" thickBot="1">
      <c r="B3" s="42"/>
      <c r="C3" s="34"/>
      <c r="D3" s="34"/>
      <c r="E3" s="34"/>
      <c r="F3" s="34"/>
      <c r="G3" s="34"/>
      <c r="H3" s="34"/>
      <c r="I3" s="34"/>
      <c r="J3" s="34"/>
      <c r="K3" s="34"/>
      <c r="L3" s="34"/>
      <c r="N3" s="34"/>
      <c r="O3" s="201"/>
      <c r="P3" s="201"/>
      <c r="Q3" s="34"/>
      <c r="R3" s="34"/>
    </row>
    <row r="4" spans="2:44" ht="15.75" thickBot="1">
      <c r="B4" s="42"/>
      <c r="C4" s="226" t="s">
        <v>129</v>
      </c>
      <c r="D4" s="226"/>
      <c r="E4" s="226"/>
      <c r="F4" s="226"/>
      <c r="G4" s="226"/>
      <c r="H4" s="226"/>
      <c r="I4" s="226"/>
      <c r="J4" s="227"/>
      <c r="K4" s="171"/>
      <c r="L4" s="171"/>
      <c r="M4" s="106"/>
      <c r="N4" s="171"/>
      <c r="O4" s="174" t="str">
        <f>IF(M4="","Не заполнен код ОУ","")</f>
        <v>Не заполнен код ОУ</v>
      </c>
      <c r="P4" s="171"/>
      <c r="S4" s="230" t="str">
        <f>C4</f>
        <v>МБОУ СОШ №153</v>
      </c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192"/>
      <c r="AE4" s="192"/>
      <c r="AH4" s="230" t="str">
        <f>C4</f>
        <v>МБОУ СОШ №153</v>
      </c>
      <c r="AI4" s="230"/>
      <c r="AJ4" s="230"/>
      <c r="AK4" s="230"/>
      <c r="AL4" s="230"/>
      <c r="AM4" s="230"/>
      <c r="AN4" s="230"/>
      <c r="AO4" s="230"/>
      <c r="AP4" s="230"/>
      <c r="AQ4" s="230"/>
      <c r="AR4" s="230"/>
    </row>
    <row r="5" spans="4:31" ht="12.75">
      <c r="D5" s="35" t="s">
        <v>29</v>
      </c>
      <c r="E5" s="35"/>
      <c r="F5" s="172"/>
      <c r="G5" s="172"/>
      <c r="H5" s="172"/>
      <c r="I5" s="172"/>
      <c r="J5" s="172"/>
      <c r="K5" s="205"/>
      <c r="L5" s="205"/>
      <c r="M5" s="32" t="s">
        <v>95</v>
      </c>
      <c r="N5" s="205"/>
      <c r="O5" s="17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3:31" ht="15">
      <c r="C6" s="173"/>
      <c r="D6" s="173"/>
      <c r="E6" s="124">
        <f>IF(C4="","Нет наименования ОУ","")</f>
      </c>
      <c r="F6" s="173"/>
      <c r="G6" s="173"/>
      <c r="H6" s="173"/>
      <c r="J6" s="124"/>
      <c r="K6" s="111"/>
      <c r="L6" s="111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</row>
    <row r="7" spans="2:13" ht="5.25" customHeight="1">
      <c r="B7" s="173"/>
      <c r="C7" s="173"/>
      <c r="D7" s="173"/>
      <c r="E7" s="173"/>
      <c r="F7" s="173"/>
      <c r="G7" s="173"/>
      <c r="H7" s="173"/>
      <c r="I7" s="111"/>
      <c r="J7" s="111"/>
      <c r="K7" s="111"/>
      <c r="L7" s="111"/>
      <c r="M7" s="111"/>
    </row>
    <row r="8" spans="3:49" ht="12.75">
      <c r="C8" s="234" t="s">
        <v>30</v>
      </c>
      <c r="D8" s="235"/>
      <c r="E8" s="235"/>
      <c r="F8" s="235"/>
      <c r="G8" s="235"/>
      <c r="H8" s="236"/>
      <c r="I8" s="234" t="s">
        <v>104</v>
      </c>
      <c r="J8" s="235"/>
      <c r="K8" s="235"/>
      <c r="L8" s="235"/>
      <c r="M8" s="236"/>
      <c r="N8" s="234" t="s">
        <v>31</v>
      </c>
      <c r="O8" s="235"/>
      <c r="P8" s="235"/>
      <c r="Q8" s="235"/>
      <c r="R8" s="236"/>
      <c r="S8" s="234" t="s">
        <v>32</v>
      </c>
      <c r="T8" s="235"/>
      <c r="U8" s="235"/>
      <c r="V8" s="235"/>
      <c r="W8" s="236"/>
      <c r="X8" s="234" t="s">
        <v>33</v>
      </c>
      <c r="Y8" s="235"/>
      <c r="Z8" s="235"/>
      <c r="AA8" s="235"/>
      <c r="AB8" s="236"/>
      <c r="AC8" s="234" t="s">
        <v>34</v>
      </c>
      <c r="AD8" s="235"/>
      <c r="AE8" s="235"/>
      <c r="AF8" s="235"/>
      <c r="AG8" s="236"/>
      <c r="AH8" s="234" t="s">
        <v>35</v>
      </c>
      <c r="AI8" s="235"/>
      <c r="AJ8" s="235"/>
      <c r="AK8" s="235"/>
      <c r="AL8" s="236"/>
      <c r="AM8" s="234" t="s">
        <v>36</v>
      </c>
      <c r="AN8" s="235"/>
      <c r="AO8" s="235"/>
      <c r="AP8" s="235"/>
      <c r="AQ8" s="236"/>
      <c r="AR8" s="234" t="s">
        <v>37</v>
      </c>
      <c r="AS8" s="235"/>
      <c r="AT8" s="235"/>
      <c r="AU8" s="235"/>
      <c r="AV8" s="236"/>
      <c r="AW8" s="243" t="s">
        <v>52</v>
      </c>
    </row>
    <row r="9" spans="3:49" s="198" customFormat="1" ht="17.25" customHeight="1">
      <c r="C9" s="237" t="s">
        <v>103</v>
      </c>
      <c r="D9" s="238"/>
      <c r="E9" s="238"/>
      <c r="F9" s="238"/>
      <c r="G9" s="238">
        <f>M9+R9+W9+AB9+AG9+AL9+AQ9+AV9</f>
        <v>0</v>
      </c>
      <c r="H9" s="239"/>
      <c r="I9" s="237" t="s">
        <v>38</v>
      </c>
      <c r="J9" s="238"/>
      <c r="K9" s="238"/>
      <c r="L9" s="239"/>
      <c r="M9" s="196"/>
      <c r="N9" s="237" t="s">
        <v>38</v>
      </c>
      <c r="O9" s="238"/>
      <c r="P9" s="238"/>
      <c r="Q9" s="239"/>
      <c r="R9" s="196"/>
      <c r="S9" s="237" t="s">
        <v>38</v>
      </c>
      <c r="T9" s="238"/>
      <c r="U9" s="238"/>
      <c r="V9" s="239"/>
      <c r="W9" s="196"/>
      <c r="X9" s="237" t="s">
        <v>38</v>
      </c>
      <c r="Y9" s="238"/>
      <c r="Z9" s="238"/>
      <c r="AA9" s="239"/>
      <c r="AB9" s="196"/>
      <c r="AC9" s="237" t="s">
        <v>38</v>
      </c>
      <c r="AD9" s="238"/>
      <c r="AE9" s="238"/>
      <c r="AF9" s="239"/>
      <c r="AG9" s="196"/>
      <c r="AH9" s="237" t="s">
        <v>38</v>
      </c>
      <c r="AI9" s="238"/>
      <c r="AJ9" s="238"/>
      <c r="AK9" s="239"/>
      <c r="AL9" s="196"/>
      <c r="AM9" s="237" t="s">
        <v>38</v>
      </c>
      <c r="AN9" s="238"/>
      <c r="AO9" s="238"/>
      <c r="AP9" s="239"/>
      <c r="AQ9" s="196"/>
      <c r="AR9" s="237" t="s">
        <v>38</v>
      </c>
      <c r="AS9" s="238"/>
      <c r="AT9" s="238"/>
      <c r="AU9" s="239"/>
      <c r="AV9" s="197"/>
      <c r="AW9" s="243"/>
    </row>
    <row r="10" spans="1:49" s="198" customFormat="1" ht="18" customHeight="1">
      <c r="A10" s="199"/>
      <c r="B10" s="199"/>
      <c r="C10" s="240" t="s">
        <v>118</v>
      </c>
      <c r="D10" s="241"/>
      <c r="E10" s="241"/>
      <c r="F10" s="241"/>
      <c r="G10" s="238">
        <f>R10+W10+AB10+AG10+AL10+AQ10+AV10</f>
        <v>0</v>
      </c>
      <c r="H10" s="239"/>
      <c r="I10" s="244"/>
      <c r="J10" s="245"/>
      <c r="K10" s="245"/>
      <c r="L10" s="246"/>
      <c r="M10" s="207"/>
      <c r="N10" s="240" t="s">
        <v>117</v>
      </c>
      <c r="O10" s="241"/>
      <c r="P10" s="241"/>
      <c r="Q10" s="242"/>
      <c r="R10" s="200"/>
      <c r="S10" s="240" t="s">
        <v>117</v>
      </c>
      <c r="T10" s="241"/>
      <c r="U10" s="241"/>
      <c r="V10" s="242"/>
      <c r="W10" s="200"/>
      <c r="X10" s="240" t="s">
        <v>117</v>
      </c>
      <c r="Y10" s="241"/>
      <c r="Z10" s="241"/>
      <c r="AA10" s="242"/>
      <c r="AB10" s="200"/>
      <c r="AC10" s="240" t="s">
        <v>117</v>
      </c>
      <c r="AD10" s="241"/>
      <c r="AE10" s="241"/>
      <c r="AF10" s="242"/>
      <c r="AG10" s="200"/>
      <c r="AH10" s="240" t="s">
        <v>117</v>
      </c>
      <c r="AI10" s="241"/>
      <c r="AJ10" s="241"/>
      <c r="AK10" s="242"/>
      <c r="AL10" s="200"/>
      <c r="AM10" s="240" t="s">
        <v>117</v>
      </c>
      <c r="AN10" s="241"/>
      <c r="AO10" s="241"/>
      <c r="AP10" s="242"/>
      <c r="AQ10" s="200"/>
      <c r="AR10" s="240" t="s">
        <v>117</v>
      </c>
      <c r="AS10" s="241"/>
      <c r="AT10" s="241"/>
      <c r="AU10" s="242"/>
      <c r="AV10" s="195"/>
      <c r="AW10" s="243"/>
    </row>
    <row r="11" spans="1:49" ht="46.5" customHeight="1">
      <c r="A11" s="37" t="s">
        <v>39</v>
      </c>
      <c r="B11" s="37" t="s">
        <v>40</v>
      </c>
      <c r="C11" s="169" t="s">
        <v>41</v>
      </c>
      <c r="D11" s="169" t="s">
        <v>42</v>
      </c>
      <c r="E11" s="194" t="s">
        <v>123</v>
      </c>
      <c r="F11" s="169" t="s">
        <v>43</v>
      </c>
      <c r="G11" s="169" t="s">
        <v>44</v>
      </c>
      <c r="H11" s="194" t="s">
        <v>124</v>
      </c>
      <c r="I11" s="169" t="s">
        <v>42</v>
      </c>
      <c r="J11" s="194" t="s">
        <v>123</v>
      </c>
      <c r="K11" s="169" t="s">
        <v>43</v>
      </c>
      <c r="L11" s="169" t="s">
        <v>44</v>
      </c>
      <c r="M11" s="194" t="s">
        <v>124</v>
      </c>
      <c r="N11" s="169" t="s">
        <v>42</v>
      </c>
      <c r="O11" s="194" t="s">
        <v>123</v>
      </c>
      <c r="P11" s="169" t="s">
        <v>43</v>
      </c>
      <c r="Q11" s="169" t="s">
        <v>44</v>
      </c>
      <c r="R11" s="194" t="s">
        <v>124</v>
      </c>
      <c r="S11" s="169" t="s">
        <v>42</v>
      </c>
      <c r="T11" s="194" t="s">
        <v>123</v>
      </c>
      <c r="U11" s="169" t="s">
        <v>43</v>
      </c>
      <c r="V11" s="169" t="s">
        <v>44</v>
      </c>
      <c r="W11" s="194" t="s">
        <v>124</v>
      </c>
      <c r="X11" s="169" t="s">
        <v>42</v>
      </c>
      <c r="Y11" s="194" t="s">
        <v>123</v>
      </c>
      <c r="Z11" s="169" t="s">
        <v>43</v>
      </c>
      <c r="AA11" s="169" t="s">
        <v>44</v>
      </c>
      <c r="AB11" s="194" t="s">
        <v>124</v>
      </c>
      <c r="AC11" s="169" t="s">
        <v>42</v>
      </c>
      <c r="AD11" s="194" t="s">
        <v>123</v>
      </c>
      <c r="AE11" s="169" t="s">
        <v>43</v>
      </c>
      <c r="AF11" s="169" t="s">
        <v>44</v>
      </c>
      <c r="AG11" s="194" t="s">
        <v>124</v>
      </c>
      <c r="AH11" s="169" t="s">
        <v>42</v>
      </c>
      <c r="AI11" s="194" t="s">
        <v>123</v>
      </c>
      <c r="AJ11" s="169" t="s">
        <v>43</v>
      </c>
      <c r="AK11" s="169" t="s">
        <v>44</v>
      </c>
      <c r="AL11" s="194" t="s">
        <v>124</v>
      </c>
      <c r="AM11" s="169" t="s">
        <v>42</v>
      </c>
      <c r="AN11" s="194" t="s">
        <v>123</v>
      </c>
      <c r="AO11" s="169" t="s">
        <v>43</v>
      </c>
      <c r="AP11" s="169" t="s">
        <v>44</v>
      </c>
      <c r="AQ11" s="194" t="s">
        <v>124</v>
      </c>
      <c r="AR11" s="169" t="s">
        <v>42</v>
      </c>
      <c r="AS11" s="194" t="s">
        <v>123</v>
      </c>
      <c r="AT11" s="169" t="s">
        <v>43</v>
      </c>
      <c r="AU11" s="169" t="s">
        <v>44</v>
      </c>
      <c r="AV11" s="194" t="s">
        <v>124</v>
      </c>
      <c r="AW11" s="243"/>
    </row>
    <row r="12" spans="1:49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  <c r="AE12" s="36">
        <v>31</v>
      </c>
      <c r="AF12" s="36">
        <v>32</v>
      </c>
      <c r="AG12" s="36">
        <v>33</v>
      </c>
      <c r="AH12" s="36">
        <v>34</v>
      </c>
      <c r="AI12" s="36">
        <v>35</v>
      </c>
      <c r="AJ12" s="36">
        <v>36</v>
      </c>
      <c r="AK12" s="36">
        <v>37</v>
      </c>
      <c r="AL12" s="36">
        <v>38</v>
      </c>
      <c r="AM12" s="36">
        <v>39</v>
      </c>
      <c r="AN12" s="36">
        <v>40</v>
      </c>
      <c r="AO12" s="36">
        <v>41</v>
      </c>
      <c r="AP12" s="36">
        <v>42</v>
      </c>
      <c r="AQ12" s="36">
        <v>43</v>
      </c>
      <c r="AR12" s="36">
        <v>44</v>
      </c>
      <c r="AS12" s="36">
        <v>45</v>
      </c>
      <c r="AT12" s="36">
        <v>46</v>
      </c>
      <c r="AU12" s="36">
        <v>47</v>
      </c>
      <c r="AV12" s="36">
        <v>48</v>
      </c>
      <c r="AW12" s="36">
        <v>49</v>
      </c>
    </row>
    <row r="13" spans="1:49" ht="12.75">
      <c r="A13" s="39">
        <v>1</v>
      </c>
      <c r="B13" s="37" t="s">
        <v>13</v>
      </c>
      <c r="C13" s="17">
        <f aca="true" t="shared" si="0" ref="C13:C35">IF(D13&gt;0,1,0)</f>
        <v>0</v>
      </c>
      <c r="D13" s="2">
        <f aca="true" t="shared" si="1" ref="D13:D22">N13+S13+X13+AC13+AH13+AM13+AR13</f>
        <v>0</v>
      </c>
      <c r="E13" s="2">
        <f aca="true" t="shared" si="2" ref="E13:E22">O13+T13+Y13+AD13+AI13+AN13+AS13</f>
        <v>0</v>
      </c>
      <c r="F13" s="2">
        <f>IF(SUM(P13,U13,Z13,AE13,AJ13,AO13,AT13)&lt;&gt;COUNTIF(Английский_язык!$M$1:$M$1000,"Призер"),"Ошибка",SUM(P13,U13,Z13,AE13,AJ13,AO13,AT13))</f>
        <v>0</v>
      </c>
      <c r="G13" s="2">
        <f>IF(SUM(Q13,V13,AA13,AF13,AK13,AP13,AU13)&lt;&gt;COUNTIF(Английский_язык!$M$1:$M$1000,"Победитель"),"Ошибка",SUM(Q13,V13,AA13,AF13,AK13,AP13,AU13))</f>
        <v>0</v>
      </c>
      <c r="H13" s="2">
        <f aca="true" t="shared" si="3" ref="H13:H35">R13+W13+AB13+AG13+AL13+AQ13+AV13</f>
        <v>0</v>
      </c>
      <c r="I13" s="2"/>
      <c r="J13" s="2"/>
      <c r="K13" s="2"/>
      <c r="L13" s="2"/>
      <c r="M13" s="2"/>
      <c r="N13" s="2">
        <f>COUNTIF(Английский_язык!$H$1:$H$1000,5)</f>
        <v>0</v>
      </c>
      <c r="O13" s="209">
        <f>_xlfn.COUNTIFS(Английский_язык!$H$1:$H$1000,5,Английский_язык!$G$1:$G$1000,"&lt;5")</f>
        <v>0</v>
      </c>
      <c r="P13" s="2">
        <f>_xlfn.COUNTIFS(Английский_язык!$H$1:$H$1000,5,Английский_язык!$M$1:$M$1000,"Призер")</f>
        <v>0</v>
      </c>
      <c r="Q13" s="2">
        <f>_xlfn.COUNTIFS(Английский_язык!$H$1:$H$1000,5,Английский_язык!$M$1:$M$1000,"Победитель")</f>
        <v>0</v>
      </c>
      <c r="R13" s="2">
        <f>_xlfn.COUNTIFS(Английский_язык!$H$1:$H$1000,5,Английский_язык!$M$1:$M$1000,"Победитель",Английский_язык!$L$1:$L$1000,"100%")</f>
        <v>0</v>
      </c>
      <c r="S13" s="2">
        <f>COUNTIF(Английский_язык!$H$1:$H$1000,6)</f>
        <v>0</v>
      </c>
      <c r="T13" s="209">
        <f>_xlfn.COUNTIFS(Английский_язык!$H$1:$H$1000,6,Английский_язык!$G$1:$G$1000,"&lt;6")</f>
        <v>0</v>
      </c>
      <c r="U13" s="2">
        <f>_xlfn.COUNTIFS(Английский_язык!$H$1:$H$1000,6,Английский_язык!$M$1:$M$1000,"Призер")</f>
        <v>0</v>
      </c>
      <c r="V13" s="2">
        <f>_xlfn.COUNTIFS(Английский_язык!$H$1:$H$1000,6,Английский_язык!$M$1:$M$1000,"Победитель")</f>
        <v>0</v>
      </c>
      <c r="W13" s="2">
        <f>_xlfn.COUNTIFS(Английский_язык!$H$1:$H$1000,6,Английский_язык!$M$1:$M$1000,"Победитель",Английский_язык!$L$1:$L$1000,"100%")</f>
        <v>0</v>
      </c>
      <c r="X13" s="2">
        <f>COUNTIF(Английский_язык!$H$1:$H$1000,7)</f>
        <v>0</v>
      </c>
      <c r="Y13" s="209">
        <f>_xlfn.COUNTIFS(Английский_язык!$H$1:$H$1000,7,Английский_язык!$G$1:$G$1000,"&lt;7")</f>
        <v>0</v>
      </c>
      <c r="Z13" s="2">
        <f>_xlfn.COUNTIFS(Английский_язык!$H$1:$H$1000,7,Английский_язык!$M$1:$M$1000,"Призер")</f>
        <v>0</v>
      </c>
      <c r="AA13" s="2">
        <f>_xlfn.COUNTIFS(Английский_язык!$H$1:$H$1000,7,Английский_язык!$M$1:$M$1000,"Победитель")</f>
        <v>0</v>
      </c>
      <c r="AB13" s="2">
        <f>_xlfn.COUNTIFS(Английский_язык!$H$1:$H$1000,7,Английский_язык!$M$1:$M$1000,"Победитель",Английский_язык!$L$1:$L$1000,"100%")</f>
        <v>0</v>
      </c>
      <c r="AC13" s="2">
        <f>COUNTIF(Английский_язык!$H$1:$H$1000,8)</f>
        <v>0</v>
      </c>
      <c r="AD13" s="209">
        <f>_xlfn.COUNTIFS(Английский_язык!$H$1:$H$1000,8,Английский_язык!$G$1:$G$1000,"&lt;8")</f>
        <v>0</v>
      </c>
      <c r="AE13" s="2">
        <f>_xlfn.COUNTIFS(Английский_язык!$H$1:$H$1000,8,Английский_язык!$M$1:$M$1000,"Призер")</f>
        <v>0</v>
      </c>
      <c r="AF13" s="2">
        <f>_xlfn.COUNTIFS(Английский_язык!$H$1:$H$1000,8,Английский_язык!$M$1:$M$1000,"Победитель")</f>
        <v>0</v>
      </c>
      <c r="AG13" s="2">
        <f>_xlfn.COUNTIFS(Английский_язык!$H$1:$H$1000,8,Английский_язык!$M$1:$M$1000,"Победитель",Английский_язык!$L$1:$L$1000,"100%")</f>
        <v>0</v>
      </c>
      <c r="AH13" s="2">
        <f>COUNTIF(Английский_язык!$H$1:$H$1000,9)</f>
        <v>0</v>
      </c>
      <c r="AI13" s="209">
        <f>_xlfn.COUNTIFS(Английский_язык!$H$1:$H$1000,9,Английский_язык!$G$1:$G$1000,"&lt;9")</f>
        <v>0</v>
      </c>
      <c r="AJ13" s="2">
        <f>_xlfn.COUNTIFS(Английский_язык!$H$1:$H$1000,9,Английский_язык!$M$1:$M$1000,"Призер")</f>
        <v>0</v>
      </c>
      <c r="AK13" s="2">
        <f>_xlfn.COUNTIFS(Английский_язык!$H$1:$H$1000,9,Английский_язык!$M$1:$M$1000,"Победитель")</f>
        <v>0</v>
      </c>
      <c r="AL13" s="2">
        <f>_xlfn.COUNTIFS(Английский_язык!$H$1:$H$1000,9,Английский_язык!$M$1:$M$1000,"Победитель",Английский_язык!$L$1:$L$1000,"100%")</f>
        <v>0</v>
      </c>
      <c r="AM13" s="2">
        <f>COUNTIF(Английский_язык!$H$1:$H$1000,10)</f>
        <v>0</v>
      </c>
      <c r="AN13" s="209">
        <f>_xlfn.COUNTIFS(Английский_язык!$H$1:$H$1000,10,Английский_язык!$G$1:$G$1000,"&lt;10")</f>
        <v>0</v>
      </c>
      <c r="AO13" s="2">
        <f>_xlfn.COUNTIFS(Английский_язык!$H$1:$H$1000,10,Английский_язык!$M$1:$M$1000,"Призер")</f>
        <v>0</v>
      </c>
      <c r="AP13" s="2">
        <f>_xlfn.COUNTIFS(Английский_язык!$H$1:$H$1000,10,Английский_язык!$M$1:$M$1000,"Победитель")</f>
        <v>0</v>
      </c>
      <c r="AQ13" s="2">
        <f>_xlfn.COUNTIFS(Английский_язык!$H$1:$H$1000,10,Английский_язык!$M$1:$M$1000,"Победитель",Английский_язык!$L$1:$L$1000,"100%")</f>
        <v>0</v>
      </c>
      <c r="AR13" s="2">
        <f>COUNTIF(Английский_язык!$H$1:$H$1000,11)</f>
        <v>0</v>
      </c>
      <c r="AS13" s="209">
        <f>_xlfn.COUNTIFS(Английский_язык!$H$1:$H$1000,11,Английский_язык!$G$1:$G$1000,"&lt;11")</f>
        <v>0</v>
      </c>
      <c r="AT13" s="2">
        <f>_xlfn.COUNTIFS(Английский_язык!$H$1:$H$1000,11,Английский_язык!$M$1:$M$1000,"Призер")</f>
        <v>0</v>
      </c>
      <c r="AU13" s="2">
        <f>_xlfn.COUNTIFS(Английский_язык!$H$1:$H$1000,11,Английский_язык!$M$1:$M$1000,"Победитель")</f>
        <v>0</v>
      </c>
      <c r="AV13" s="2">
        <f>_xlfn.COUNTIFS(Английский_язык!$H$1:$H$1000,11,Английский_язык!$M$1:$M$1000,"Победитель",Английский_язык!$L$1:$L$1000,"100%")</f>
        <v>0</v>
      </c>
      <c r="AW13" s="122" t="e">
        <f aca="true" t="shared" si="4" ref="AW13:AW35">(F13+G13)/D13</f>
        <v>#DIV/0!</v>
      </c>
    </row>
    <row r="14" spans="1:49" ht="12.75">
      <c r="A14" s="39">
        <v>2</v>
      </c>
      <c r="B14" s="37" t="s">
        <v>19</v>
      </c>
      <c r="C14" s="17">
        <f t="shared" si="0"/>
        <v>1</v>
      </c>
      <c r="D14" s="2">
        <f t="shared" si="1"/>
        <v>31</v>
      </c>
      <c r="E14" s="2">
        <f t="shared" si="2"/>
        <v>0</v>
      </c>
      <c r="F14" s="2">
        <f>IF(SUM(P14,U14,Z14,AE14,AJ14,AO14,AT14)&lt;&gt;COUNTIF(Астрономия!$M$1:$M$1000,"Призер"),"Ошибка",SUM(P14,U14,Z14,AE14,AJ14,AO14,AT14))</f>
        <v>0</v>
      </c>
      <c r="G14" s="2">
        <f>IF(SUM(Q14,V14,AA14,AF14,AK14,AP14,AU14)&lt;&gt;COUNTIF(Астрономия!$M$1:$M$1000,"Победитель"),"Ошибка",SUM(Q14,V14,AA14,AF14,AK14,AP14,AU14))</f>
        <v>0</v>
      </c>
      <c r="H14" s="2">
        <f t="shared" si="3"/>
        <v>0</v>
      </c>
      <c r="I14" s="2"/>
      <c r="J14" s="2"/>
      <c r="K14" s="2"/>
      <c r="L14" s="2"/>
      <c r="M14" s="2"/>
      <c r="N14" s="2">
        <f>COUNTIF(Астрономия!$H$1:$H$1000,5)</f>
        <v>3</v>
      </c>
      <c r="O14" s="209">
        <f>_xlfn.COUNTIFS(Астрономия!$H$1:$H$1000,5,Астрономия!$G$1:$G$1000,"&lt;5")</f>
        <v>0</v>
      </c>
      <c r="P14" s="2">
        <f>_xlfn.COUNTIFS(Астрономия!$H$1:$H$1000,5,Астрономия!$M$1:$M$1000,"Призер")</f>
        <v>0</v>
      </c>
      <c r="Q14" s="2">
        <f>_xlfn.COUNTIFS(Астрономия!$H$1:$H$1000,5,Астрономия!$M$1:$M$1000,"Победитель")</f>
        <v>0</v>
      </c>
      <c r="R14" s="2">
        <f>_xlfn.COUNTIFS(Астрономия!$H$1:$H$1000,5,Астрономия!$M$1:$M$1000,"Победитель",Астрономия!$L$1:$L$1000,"100%")</f>
        <v>0</v>
      </c>
      <c r="S14" s="2">
        <f>_xlfn.COUNTIFS(Астрономия!$H$1:$H$1000,6)</f>
        <v>0</v>
      </c>
      <c r="T14" s="209">
        <f>_xlfn.COUNTIFS(Астрономия!$H$1:$H$1000,6,Астрономия!$G$1:$G$1000,"&lt;6")</f>
        <v>0</v>
      </c>
      <c r="U14" s="2">
        <f>_xlfn.COUNTIFS(Астрономия!$H$1:$H$1000,6,Астрономия!$M$1:$M$1000,"Призер")</f>
        <v>0</v>
      </c>
      <c r="V14" s="2">
        <f>_xlfn.COUNTIFS(Астрономия!$H$1:$H$1000,6,Астрономия!$M$1:$M$1000,"Победитель")</f>
        <v>0</v>
      </c>
      <c r="W14" s="2">
        <f>_xlfn.COUNTIFS(Астрономия!$H$1:$H$1000,6,Астрономия!$M$1:$M$1000,"Победитель",Астрономия!$L$1:$L$1000,"100%")</f>
        <v>0</v>
      </c>
      <c r="X14" s="2">
        <f>COUNTIF(Астрономия!$H$1:$H$1000,7)</f>
        <v>0</v>
      </c>
      <c r="Y14" s="209">
        <f>_xlfn.COUNTIFS(Астрономия!$H$1:$H$1000,7,Астрономия!$G$1:$G$1000,"&lt;7")</f>
        <v>0</v>
      </c>
      <c r="Z14" s="2">
        <f>_xlfn.COUNTIFS(Астрономия!$H$1:$H$1000,7,Астрономия!$M$1:$M$1000,"Призер")</f>
        <v>0</v>
      </c>
      <c r="AA14" s="2">
        <f>_xlfn.COUNTIFS(Астрономия!$H$1:$H$1000,7,Астрономия!$M$1:$M$1000,"Победитель")</f>
        <v>0</v>
      </c>
      <c r="AB14" s="2">
        <f>_xlfn.COUNTIFS(Астрономия!$H$1:$H$1000,7,Астрономия!$M$1:$M$1000,"Победитель",Астрономия!$L$1:$L$1000,"100%")</f>
        <v>0</v>
      </c>
      <c r="AC14" s="2">
        <f>COUNTIF(Астрономия!$H$1:$H$1000,8)</f>
        <v>7</v>
      </c>
      <c r="AD14" s="209">
        <f>_xlfn.COUNTIFS(Астрономия!$H$1:$H$1000,8,Астрономия!$G$1:$G$1000,"&lt;8")</f>
        <v>0</v>
      </c>
      <c r="AE14" s="2">
        <f>_xlfn.COUNTIFS(Астрономия!$H$1:$H$1000,8,Астрономия!$M$1:$M$1000,"Призер")</f>
        <v>0</v>
      </c>
      <c r="AF14" s="2">
        <f>_xlfn.COUNTIFS(Астрономия!$H$1:$H$1000,8,Астрономия!$M$1:$M$1000,"Победитель")</f>
        <v>0</v>
      </c>
      <c r="AG14" s="2">
        <f>_xlfn.COUNTIFS(Астрономия!$H$1:$H$1000,8,Астрономия!$M$1:$M$1000,"Победитель",Астрономия!$L$1:$L$1000,"100%")</f>
        <v>0</v>
      </c>
      <c r="AH14" s="2">
        <f>COUNTIF(Астрономия!$H$1:$H$1000,9)</f>
        <v>8</v>
      </c>
      <c r="AI14" s="209">
        <f>_xlfn.COUNTIFS(Астрономия!$H$1:$H$1000,9,Астрономия!$G$1:$G$1000,"&lt;9")</f>
        <v>0</v>
      </c>
      <c r="AJ14" s="2">
        <f>_xlfn.COUNTIFS(Астрономия!$H$1:$H$1000,9,Астрономия!$M$1:$M$1000,"Призер")</f>
        <v>0</v>
      </c>
      <c r="AK14" s="2">
        <f>_xlfn.COUNTIFS(Астрономия!$H$1:$H$1000,9,Астрономия!$M$1:$M$1000,"Победитель")</f>
        <v>0</v>
      </c>
      <c r="AL14" s="2">
        <f>_xlfn.COUNTIFS(Астрономия!$H$1:$H$1000,9,Астрономия!$M$1:$M$1000,"Победитель",Астрономия!$L$1:$L$1000,"100%")</f>
        <v>0</v>
      </c>
      <c r="AM14" s="2">
        <f>COUNTIF(Астрономия!$H$1:$H$1000,10)</f>
        <v>13</v>
      </c>
      <c r="AN14" s="209">
        <f>_xlfn.COUNTIFS(Астрономия!$H$1:$H$1000,10,Астрономия!$G$1:$G$1000,"&lt;10")</f>
        <v>0</v>
      </c>
      <c r="AO14" s="2">
        <f>_xlfn.COUNTIFS(Астрономия!$H$1:$H$1000,10,Астрономия!$M$1:$M$1000,"Призер")</f>
        <v>0</v>
      </c>
      <c r="AP14" s="2">
        <f>_xlfn.COUNTIFS(Астрономия!$H$1:$H$1000,10,Астрономия!$M$1:$M$1000,"Победитель")</f>
        <v>0</v>
      </c>
      <c r="AQ14" s="2">
        <f>_xlfn.COUNTIFS(Астрономия!$H$1:$H$1000,10,Астрономия!$M$1:$M$1000,"Победитель",Астрономия!$L$1:$L$1000,"100%")</f>
        <v>0</v>
      </c>
      <c r="AR14" s="2">
        <f>COUNTIF(Астрономия!$H$1:$H$1000,11)</f>
        <v>0</v>
      </c>
      <c r="AS14" s="209">
        <f>_xlfn.COUNTIFS(Астрономия!$H$1:$H$1000,11,Астрономия!$G$1:$G$1000,"&lt;11")</f>
        <v>0</v>
      </c>
      <c r="AT14" s="2">
        <f>_xlfn.COUNTIFS(Астрономия!$H$1:$H$1000,11,Астрономия!$M$1:$M$1000,"Призер")</f>
        <v>0</v>
      </c>
      <c r="AU14" s="2">
        <f>_xlfn.COUNTIFS(Астрономия!$H$1:$H$1000,11,Астрономия!$M$1:$M$1000,"Победитель")</f>
        <v>0</v>
      </c>
      <c r="AV14" s="2">
        <f>_xlfn.COUNTIFS(Астрономия!$H$1:$H$1000,11,Астрономия!$M$1:$M$1000,"Победитель",Астрономия!$L$1:$L$1000,"100%")</f>
        <v>0</v>
      </c>
      <c r="AW14" s="122">
        <f t="shared" si="4"/>
        <v>0</v>
      </c>
    </row>
    <row r="15" spans="1:49" ht="12.75">
      <c r="A15" s="39">
        <v>3</v>
      </c>
      <c r="B15" s="37" t="s">
        <v>12</v>
      </c>
      <c r="C15" s="17">
        <f t="shared" si="0"/>
        <v>0</v>
      </c>
      <c r="D15" s="2">
        <f t="shared" si="1"/>
        <v>0</v>
      </c>
      <c r="E15" s="2">
        <f t="shared" si="2"/>
        <v>0</v>
      </c>
      <c r="F15" s="2">
        <f>IF(SUM(P15,U15,Z15,AE15,AJ15,AO15,AT15)&lt;&gt;COUNTIF(Биология!$M$1:$M$1000,"Призер"),"Ошибка",SUM(P15,U15,Z15,AE15,AJ15,AO15,AT15))</f>
        <v>0</v>
      </c>
      <c r="G15" s="2">
        <f>IF(SUM(Q15,V15,AA15,AF15,AK15,AP15,AU15)&lt;&gt;COUNTIF(Биология!$M$1:$M$1000,"Победитель"),"Ошибка",SUM(Q15,V15,AA15,AF15,AK15,AP15,AU15))</f>
        <v>0</v>
      </c>
      <c r="H15" s="2">
        <f t="shared" si="3"/>
        <v>0</v>
      </c>
      <c r="I15" s="2"/>
      <c r="J15" s="2"/>
      <c r="K15" s="2"/>
      <c r="L15" s="2"/>
      <c r="M15" s="2"/>
      <c r="N15" s="2">
        <f>COUNTIF(Биология!$H$1:$H$1000,5)</f>
        <v>0</v>
      </c>
      <c r="O15" s="209">
        <f>_xlfn.COUNTIFS(Биология!$H$1:$H$1000,5,Биология!$G$1:$G$1000,"&lt;5")</f>
        <v>0</v>
      </c>
      <c r="P15" s="2">
        <f>_xlfn.COUNTIFS(Биология!$H$1:$H$1000,5,Биология!$M$1:$M$1000,"Призер")</f>
        <v>0</v>
      </c>
      <c r="Q15" s="2">
        <f>_xlfn.COUNTIFS(Биология!$H$1:$H$1000,5,Биология!$M$1:$M$1000,"Победитель")</f>
        <v>0</v>
      </c>
      <c r="R15" s="2">
        <f>_xlfn.COUNTIFS(Биология!$H$1:$H$1000,5,Биология!$M$1:$M$1000,"Победитель",Биология!$L$1:$L$1000,"100%")</f>
        <v>0</v>
      </c>
      <c r="S15" s="2">
        <f>COUNTIF(Биология!$H$1:$H$1000,6)</f>
        <v>0</v>
      </c>
      <c r="T15" s="209">
        <f>_xlfn.COUNTIFS(Биология!$H$1:$H$1000,6,Биология!$G$1:$G$1000,"&lt;6")</f>
        <v>0</v>
      </c>
      <c r="U15" s="2">
        <f>_xlfn.COUNTIFS(Биология!$H$1:$H$1000,6,Биология!$M$1:$M$1000,"Призер")</f>
        <v>0</v>
      </c>
      <c r="V15" s="2">
        <f>_xlfn.COUNTIFS(Биология!$H$1:$H$1000,6,Биология!$M$1:$M$1000,"Победитель")</f>
        <v>0</v>
      </c>
      <c r="W15" s="2">
        <f>_xlfn.COUNTIFS(Биология!$H$1:$H$1000,6,Биология!$M$1:$M$1000,"Победитель",Биология!$L$1:$L$1000,"100%")</f>
        <v>0</v>
      </c>
      <c r="X15" s="2">
        <f>COUNTIF(Биология!$H$1:$H$1000,7)</f>
        <v>0</v>
      </c>
      <c r="Y15" s="209">
        <f>_xlfn.COUNTIFS(Биология!$H$1:$H$1000,7,Биология!$G$1:$G$1000,"&lt;7")</f>
        <v>0</v>
      </c>
      <c r="Z15" s="2">
        <f>_xlfn.COUNTIFS(Биология!$H$1:$H$1000,7,Биология!$M$1:$M$1000,"Призер")</f>
        <v>0</v>
      </c>
      <c r="AA15" s="2">
        <f>_xlfn.COUNTIFS(Биология!$H$1:$H$1000,7,Биология!$M$1:$M$1000,"Победитель")</f>
        <v>0</v>
      </c>
      <c r="AB15" s="2">
        <f>_xlfn.COUNTIFS(Биология!$H$1:$H$1000,7,Биология!$M$1:$M$1000,"Победитель",Биология!$L$1:$L$1000,"100%")</f>
        <v>0</v>
      </c>
      <c r="AC15" s="2">
        <f>COUNTIF(Биология!$H$1:$H$1000,8)</f>
        <v>0</v>
      </c>
      <c r="AD15" s="209">
        <f>_xlfn.COUNTIFS(Биология!$H$1:$H$1000,8,Биология!$G$1:$G$1000,"&lt;8")</f>
        <v>0</v>
      </c>
      <c r="AE15" s="2">
        <f>_xlfn.COUNTIFS(Биология!$H$1:$H$1000,8,Биология!$M$1:$M$1000,"Призер")</f>
        <v>0</v>
      </c>
      <c r="AF15" s="2">
        <f>_xlfn.COUNTIFS(Биология!$H$1:$H$1000,8,Биология!$M$1:$M$1000,"Победитель")</f>
        <v>0</v>
      </c>
      <c r="AG15" s="2">
        <f>_xlfn.COUNTIFS(Биология!$H$1:$H$1000,8,Биология!$M$1:$M$1000,"Победитель",Биология!$L$1:$L$1000,"100%")</f>
        <v>0</v>
      </c>
      <c r="AH15" s="2">
        <f>COUNTIF(Биология!$H$1:$H$1000,9)</f>
        <v>0</v>
      </c>
      <c r="AI15" s="209">
        <f>_xlfn.COUNTIFS(Биология!$H$1:$H$1000,9,Биология!$G$1:$G$1000,"&lt;9")</f>
        <v>0</v>
      </c>
      <c r="AJ15" s="2">
        <f>_xlfn.COUNTIFS(Биология!$H$1:$H$1000,9,Биология!$M$1:$M$1000,"Призер")</f>
        <v>0</v>
      </c>
      <c r="AK15" s="2">
        <f>_xlfn.COUNTIFS(Биология!$H$1:$H$1000,9,Биология!$M$1:$M$1000,"Победитель")</f>
        <v>0</v>
      </c>
      <c r="AL15" s="2">
        <f>_xlfn.COUNTIFS(Биология!$H$1:$H$1000,9,Биология!$M$1:$M$1000,"Победитель",Биология!$L$1:$L$1000,"100%")</f>
        <v>0</v>
      </c>
      <c r="AM15" s="2">
        <f>COUNTIF(Биология!$H$1:$H$1000,10)</f>
        <v>0</v>
      </c>
      <c r="AN15" s="209">
        <f>_xlfn.COUNTIFS(Биология!$H$1:$H$1000,10,Биология!$G$1:$G$1000,"&lt;10")</f>
        <v>0</v>
      </c>
      <c r="AO15" s="2">
        <f>_xlfn.COUNTIFS(Биология!$H$1:$H$1000,10,Биология!$M$1:$M$1000,"Призер")</f>
        <v>0</v>
      </c>
      <c r="AP15" s="2">
        <f>_xlfn.COUNTIFS(Биология!$H$1:$H$1000,10,Биология!$M$1:$M$1000,"Победитель")</f>
        <v>0</v>
      </c>
      <c r="AQ15" s="2">
        <f>_xlfn.COUNTIFS(Биология!$H$1:$H$1000,10,Биология!$M$1:$M$1000,"Победитель",Биология!$L$1:$L$1000,"100%")</f>
        <v>0</v>
      </c>
      <c r="AR15" s="2">
        <f>COUNTIF(Биология!$H$1:$H$1000,11)</f>
        <v>0</v>
      </c>
      <c r="AS15" s="209">
        <f>_xlfn.COUNTIFS(Биология!$H$1:$H$1000,11,Биология!$G$1:$G$1000,"&lt;11")</f>
        <v>0</v>
      </c>
      <c r="AT15" s="2">
        <f>_xlfn.COUNTIFS(Биология!$H$1:$H$1000,11,Биология!$M$1:$M$1000,"Призер")</f>
        <v>0</v>
      </c>
      <c r="AU15" s="2">
        <f>_xlfn.COUNTIFS(Биология!$H$1:$H$1000,11,Биология!$M$1:$M$1000,"Победитель")</f>
        <v>0</v>
      </c>
      <c r="AV15" s="2">
        <f>_xlfn.COUNTIFS(Биология!$H$1:$H$1000,11,Биология!$M$1:$M$1000,"Победитель",Биология!$L$1:$L$1000,"100%")</f>
        <v>0</v>
      </c>
      <c r="AW15" s="122" t="e">
        <f t="shared" si="4"/>
        <v>#DIV/0!</v>
      </c>
    </row>
    <row r="16" spans="1:49" ht="12.75">
      <c r="A16" s="39">
        <v>4</v>
      </c>
      <c r="B16" s="37" t="s">
        <v>24</v>
      </c>
      <c r="C16" s="17">
        <f t="shared" si="0"/>
        <v>0</v>
      </c>
      <c r="D16" s="2">
        <f t="shared" si="1"/>
        <v>0</v>
      </c>
      <c r="E16" s="2">
        <f t="shared" si="2"/>
        <v>0</v>
      </c>
      <c r="F16" s="2">
        <f>IF(SUM(P16,U16,Z16,AE16,AJ16,AO16,AT16)&lt;&gt;COUNTIF(География!$M$1:$M$1000,"Призер"),"Ошибка",SUM(P16,U16,Z16,AE16,AJ16,AO16,AT16))</f>
        <v>0</v>
      </c>
      <c r="G16" s="2">
        <f>IF(SUM(Q16,V16,AA16,AF16,AK16,AP16,AU16)&lt;&gt;COUNTIF(География!$M$1:$M$1000,"Победитель"),"Ошибка",SUM(Q16,V16,AA16,AF16,AK16,AP16,AU16))</f>
        <v>0</v>
      </c>
      <c r="H16" s="2">
        <f t="shared" si="3"/>
        <v>0</v>
      </c>
      <c r="I16" s="2"/>
      <c r="J16" s="2"/>
      <c r="K16" s="2"/>
      <c r="L16" s="2"/>
      <c r="M16" s="2"/>
      <c r="N16" s="2">
        <f>COUNTIF(География!$H$1:$H$1000,5)</f>
        <v>0</v>
      </c>
      <c r="O16" s="209">
        <f>_xlfn.COUNTIFS(География!$H$1:$H$1000,5,География!$G$1:$G$1000,"&lt;5")</f>
        <v>0</v>
      </c>
      <c r="P16" s="2">
        <f>_xlfn.COUNTIFS(География!$H$1:$H$1000,5,География!$M$1:$M$1000,"Призер")</f>
        <v>0</v>
      </c>
      <c r="Q16" s="2">
        <f>_xlfn.COUNTIFS(География!$H$1:$H$1000,5,География!$M$1:$M$1000,"Победитель")</f>
        <v>0</v>
      </c>
      <c r="R16" s="2">
        <f>_xlfn.COUNTIFS(География!$H$1:$H$1000,5,География!$M$1:$M$1000,"Победитель",География!$L$1:$L$1000,"100%")</f>
        <v>0</v>
      </c>
      <c r="S16" s="2">
        <f>COUNTIF(География!$H$1:$H$1000,6)</f>
        <v>0</v>
      </c>
      <c r="T16" s="209">
        <f>_xlfn.COUNTIFS(География!$H$1:$H$1000,6,География!$G$1:$G$1000,"&lt;6")</f>
        <v>0</v>
      </c>
      <c r="U16" s="2">
        <f>_xlfn.COUNTIFS(География!$H$1:$H$1000,6,География!$M$1:$M$1000,"Призер")</f>
        <v>0</v>
      </c>
      <c r="V16" s="2">
        <f>_xlfn.COUNTIFS(География!$H$1:$H$1000,6,География!$M$1:$M$1000,"Победитель")</f>
        <v>0</v>
      </c>
      <c r="W16" s="2">
        <f>_xlfn.COUNTIFS(География!$H$1:$H$1000,6,География!$M$1:$M$1000,"Победитель",География!$L$1:$L$1000,"100%")</f>
        <v>0</v>
      </c>
      <c r="X16" s="2">
        <f>COUNTIF(География!$H$1:$H$1000,7)</f>
        <v>0</v>
      </c>
      <c r="Y16" s="209">
        <f>_xlfn.COUNTIFS(География!$H$1:$H$1000,7,География!$G$1:$G$1000,"&lt;7")</f>
        <v>0</v>
      </c>
      <c r="Z16" s="2">
        <f>_xlfn.COUNTIFS(География!$H$1:$H$1000,7,География!$M$1:$M$1000,"Призер")</f>
        <v>0</v>
      </c>
      <c r="AA16" s="2">
        <f>_xlfn.COUNTIFS(География!$H$1:$H$1000,7,География!$M$1:$M$1000,"Победитель")</f>
        <v>0</v>
      </c>
      <c r="AB16" s="2">
        <f>_xlfn.COUNTIFS(География!$H$1:$H$1000,7,География!$M$1:$M$1000,"Победитель",География!$L$1:$L$1000,"100%")</f>
        <v>0</v>
      </c>
      <c r="AC16" s="2">
        <f>COUNTIF(География!$H$1:$H$1000,8)</f>
        <v>0</v>
      </c>
      <c r="AD16" s="209">
        <f>_xlfn.COUNTIFS(География!$H$1:$H$1000,8,География!$G$1:$G$1000,"&lt;8")</f>
        <v>0</v>
      </c>
      <c r="AE16" s="2">
        <f>_xlfn.COUNTIFS(География!$H$1:$H$1000,8,География!$M$1:$M$1000,"Призер")</f>
        <v>0</v>
      </c>
      <c r="AF16" s="2">
        <f>_xlfn.COUNTIFS(География!$H$1:$H$1000,8,География!$M$1:$M$1000,"Победитель")</f>
        <v>0</v>
      </c>
      <c r="AG16" s="2">
        <f>_xlfn.COUNTIFS(География!$H$1:$H$1000,8,География!$M$1:$M$1000,"Победитель",География!$L$1:$L$1000,"100%")</f>
        <v>0</v>
      </c>
      <c r="AH16" s="2">
        <f>COUNTIF(География!$H$1:$H$1000,9)</f>
        <v>0</v>
      </c>
      <c r="AI16" s="209">
        <f>_xlfn.COUNTIFS(География!$H$1:$H$1000,9,География!$G$1:$G$1000,"&lt;9")</f>
        <v>0</v>
      </c>
      <c r="AJ16" s="2">
        <f>_xlfn.COUNTIFS(География!$H$1:$H$1000,9,География!$M$1:$M$1000,"Призер")</f>
        <v>0</v>
      </c>
      <c r="AK16" s="2">
        <f>_xlfn.COUNTIFS(География!$H$1:$H$1000,9,География!$M$1:$M$1000,"Победитель")</f>
        <v>0</v>
      </c>
      <c r="AL16" s="2">
        <f>_xlfn.COUNTIFS(География!$H$1:$H$1000,9,География!$M$1:$M$1000,"Победитель",География!$L$1:$L$1000,"100%")</f>
        <v>0</v>
      </c>
      <c r="AM16" s="2">
        <f>COUNTIF(География!$H$1:$H$1000,10)</f>
        <v>0</v>
      </c>
      <c r="AN16" s="209">
        <f>_xlfn.COUNTIFS(География!$H$1:$H$1000,10,География!$G$1:$G$1000,"&lt;10")</f>
        <v>0</v>
      </c>
      <c r="AO16" s="2">
        <f>_xlfn.COUNTIFS(География!$H$1:$H$1000,10,География!$M$1:$M$1000,"Призер")</f>
        <v>0</v>
      </c>
      <c r="AP16" s="2">
        <f>_xlfn.COUNTIFS(География!$H$1:$H$1000,10,География!$M$1:$M$1000,"Победитель")</f>
        <v>0</v>
      </c>
      <c r="AQ16" s="2">
        <f>_xlfn.COUNTIFS(География!$H$1:$H$1000,10,География!$M$1:$M$1000,"Победитель",География!$L$1:$L$1000,"100%")</f>
        <v>0</v>
      </c>
      <c r="AR16" s="2">
        <f>COUNTIF(География!$H$1:$H$1000,11)</f>
        <v>0</v>
      </c>
      <c r="AS16" s="209">
        <f>_xlfn.COUNTIFS(География!$H$1:$H$1000,11,География!$G$1:$G$1000,"&lt;11")</f>
        <v>0</v>
      </c>
      <c r="AT16" s="2">
        <f>_xlfn.COUNTIFS(География!$H$1:$H$1000,11,География!$M$1:$M$1000,"Призер")</f>
        <v>0</v>
      </c>
      <c r="AU16" s="2">
        <f>_xlfn.COUNTIFS(География!$H$1:$H$1000,11,География!$M$1:$M$1000,"Победитель")</f>
        <v>0</v>
      </c>
      <c r="AV16" s="2">
        <f>_xlfn.COUNTIFS(География!$H$1:$H$1000,11,География!$M$1:$M$1000,"Победитель",География!$L$1:$L$1000,"100%")</f>
        <v>0</v>
      </c>
      <c r="AW16" s="122" t="e">
        <f t="shared" si="4"/>
        <v>#DIV/0!</v>
      </c>
    </row>
    <row r="17" spans="1:49" ht="12.75">
      <c r="A17" s="39">
        <v>5</v>
      </c>
      <c r="B17" s="37" t="s">
        <v>45</v>
      </c>
      <c r="C17" s="17">
        <f t="shared" si="0"/>
        <v>0</v>
      </c>
      <c r="D17" s="2">
        <f t="shared" si="1"/>
        <v>0</v>
      </c>
      <c r="E17" s="2">
        <f t="shared" si="2"/>
        <v>0</v>
      </c>
      <c r="F17" s="2">
        <f>IF(SUM(P17,U17,Z17,AE17,AJ17,AO17,AT17)&lt;&gt;COUNTIF(Информатика!$M$1:$M$1000,"Призер"),"Ошибка",SUM(P17,U17,Z17,AE17,AJ17,AO17,AT17))</f>
        <v>0</v>
      </c>
      <c r="G17" s="2">
        <f>IF(SUM(Q17,V17,AA17,AF17,AK17,AP17,AU17)&lt;&gt;COUNTIF(Информатика!$M$1:$M$1000,"Победитель"),"Ошибка",SUM(Q17,V17,AA17,AF17,AK17,AP17,AU17))</f>
        <v>0</v>
      </c>
      <c r="H17" s="2">
        <f t="shared" si="3"/>
        <v>0</v>
      </c>
      <c r="I17" s="2"/>
      <c r="J17" s="2"/>
      <c r="K17" s="2"/>
      <c r="L17" s="2"/>
      <c r="M17" s="2"/>
      <c r="N17" s="2">
        <f>COUNTIF(Информатика!$H$1:$H$1000,5)</f>
        <v>0</v>
      </c>
      <c r="O17" s="209">
        <f>_xlfn.COUNTIFS(Информатика!$H$1:$H$1000,5,Информатика!$G$1:$G$1000,"&lt;5")</f>
        <v>0</v>
      </c>
      <c r="P17" s="2">
        <f>_xlfn.COUNTIFS(Информатика!$H$1:$H$1000,5,Информатика!$M$1:$M$1000,"Призер")</f>
        <v>0</v>
      </c>
      <c r="Q17" s="2">
        <f>_xlfn.COUNTIFS(Информатика!$H$1:$H$1000,5,Информатика!$M$1:$M$1000,"Победитель")</f>
        <v>0</v>
      </c>
      <c r="R17" s="2">
        <f>_xlfn.COUNTIFS(Информатика!$H$1:$H$1000,5,Информатика!$M$1:$M$1000,"Победитель",Информатика!$L$1:$L$1000,"100%")</f>
        <v>0</v>
      </c>
      <c r="S17" s="2">
        <f>COUNTIF(Информатика!$H$1:$H$1000,6)</f>
        <v>0</v>
      </c>
      <c r="T17" s="209">
        <f>_xlfn.COUNTIFS(Информатика!$H$1:$H$1000,6,Информатика!$G$1:$G$1000,"&lt;6")</f>
        <v>0</v>
      </c>
      <c r="U17" s="2">
        <f>_xlfn.COUNTIFS(Информатика!$H$1:$H$1000,6,Информатика!$M$1:$M$1000,"Призер")</f>
        <v>0</v>
      </c>
      <c r="V17" s="2">
        <f>_xlfn.COUNTIFS(Информатика!$H$1:$H$1000,6,Информатика!$M$1:$M$1000,"Победитель")</f>
        <v>0</v>
      </c>
      <c r="W17" s="2">
        <f>_xlfn.COUNTIFS(Информатика!$H$1:$H$1000,6,Информатика!$M$1:$M$1000,"Победитель",Информатика!$L$1:$L$1000,"100%")</f>
        <v>0</v>
      </c>
      <c r="X17" s="2">
        <f>COUNTIF(Информатика!$H$1:$H$1000,7)</f>
        <v>0</v>
      </c>
      <c r="Y17" s="209">
        <f>_xlfn.COUNTIFS(Информатика!$H$1:$H$1000,7,Информатика!$G$1:$G$1000,"&lt;7")</f>
        <v>0</v>
      </c>
      <c r="Z17" s="2">
        <f>_xlfn.COUNTIFS(Информатика!$H$1:$H$1000,7,Информатика!$M$1:$M$1000,"Призер")</f>
        <v>0</v>
      </c>
      <c r="AA17" s="2">
        <f>_xlfn.COUNTIFS(Информатика!$H$1:$H$1000,7,Информатика!$M$1:$M$1000,"Победитель")</f>
        <v>0</v>
      </c>
      <c r="AB17" s="2">
        <f>_xlfn.COUNTIFS(Информатика!$H$1:$H$1000,7,Информатика!$M$1:$M$1000,"Победитель",Информатика!$L$1:$L$1000,"100%")</f>
        <v>0</v>
      </c>
      <c r="AC17" s="2">
        <f>COUNTIF(Информатика!$H$1:$H$1000,8)</f>
        <v>0</v>
      </c>
      <c r="AD17" s="209">
        <f>_xlfn.COUNTIFS(Информатика!$H$1:$H$1000,8,Информатика!$G$1:$G$1000,"&lt;8")</f>
        <v>0</v>
      </c>
      <c r="AE17" s="2">
        <f>_xlfn.COUNTIFS(Информатика!$H$1:$H$1000,8,Информатика!$M$1:$M$1000,"Призер")</f>
        <v>0</v>
      </c>
      <c r="AF17" s="2">
        <f>_xlfn.COUNTIFS(Информатика!$H$1:$H$1000,8,Информатика!$M$1:$M$1000,"Победитель")</f>
        <v>0</v>
      </c>
      <c r="AG17" s="2">
        <f>_xlfn.COUNTIFS(Информатика!$H$1:$H$1000,8,Информатика!$M$1:$M$1000,"Победитель",Информатика!$L$1:$L$1000,"100%")</f>
        <v>0</v>
      </c>
      <c r="AH17" s="2">
        <f>COUNTIF(Информатика!$H$1:$H$1000,9)</f>
        <v>0</v>
      </c>
      <c r="AI17" s="209">
        <f>_xlfn.COUNTIFS(Информатика!$H$1:$H$1000,9,Информатика!$G$1:$G$1000,"&lt;9")</f>
        <v>0</v>
      </c>
      <c r="AJ17" s="2">
        <f>_xlfn.COUNTIFS(Информатика!$H$1:$H$1000,9,Информатика!$M$1:$M$1000,"Призер")</f>
        <v>0</v>
      </c>
      <c r="AK17" s="2">
        <f>_xlfn.COUNTIFS(Информатика!$H$1:$H$1000,9,Информатика!$M$1:$M$1000,"Победитель")</f>
        <v>0</v>
      </c>
      <c r="AL17" s="2">
        <f>_xlfn.COUNTIFS(Информатика!$H$1:$H$1000,9,Информатика!$M$1:$M$1000,"Победитель",Информатика!$L$1:$L$1000,"100%")</f>
        <v>0</v>
      </c>
      <c r="AM17" s="2">
        <f>COUNTIF(Информатика!$H$1:$H$1000,10)</f>
        <v>0</v>
      </c>
      <c r="AN17" s="209">
        <f>_xlfn.COUNTIFS(Информатика!$H$1:$H$1000,10,Информатика!$G$1:$G$1000,"&lt;10")</f>
        <v>0</v>
      </c>
      <c r="AO17" s="2">
        <f>_xlfn.COUNTIFS(Информатика!$H$1:$H$1000,10,Информатика!$M$1:$M$1000,"Призер")</f>
        <v>0</v>
      </c>
      <c r="AP17" s="2">
        <f>_xlfn.COUNTIFS(Информатика!$H$1:$H$1000,10,Информатика!$M$1:$M$1000,"Победитель")</f>
        <v>0</v>
      </c>
      <c r="AQ17" s="2">
        <f>_xlfn.COUNTIFS(Информатика!$H$1:$H$1000,10,Информатика!$M$1:$M$1000,"Победитель",Информатика!$L$1:$L$1000,"100%")</f>
        <v>0</v>
      </c>
      <c r="AR17" s="2">
        <f>COUNTIF(Информатика!$H$1:$H$1000,11)</f>
        <v>0</v>
      </c>
      <c r="AS17" s="209">
        <f>_xlfn.COUNTIFS(Информатика!$H$1:$H$1000,11,Информатика!$G$1:$G$1000,"&lt;11")</f>
        <v>0</v>
      </c>
      <c r="AT17" s="2">
        <f>_xlfn.COUNTIFS(Информатика!$H$1:$H$1000,11,Информатика!$M$1:$M$1000,"Призер")</f>
        <v>0</v>
      </c>
      <c r="AU17" s="2">
        <f>_xlfn.COUNTIFS(Информатика!$H$1:$H$1000,11,Информатика!$M$1:$M$1000,"Победитель")</f>
        <v>0</v>
      </c>
      <c r="AV17" s="2">
        <f>_xlfn.COUNTIFS(Информатика!$H$1:$H$1000,11,Информатика!$M$1:$M$1000,"Победитель",Информатика!$L$1:$L$1000,"100%")</f>
        <v>0</v>
      </c>
      <c r="AW17" s="122" t="e">
        <f t="shared" si="4"/>
        <v>#DIV/0!</v>
      </c>
    </row>
    <row r="18" spans="1:49" ht="12.75">
      <c r="A18" s="39">
        <v>6</v>
      </c>
      <c r="B18" s="37" t="s">
        <v>47</v>
      </c>
      <c r="C18" s="17">
        <f t="shared" si="0"/>
        <v>0</v>
      </c>
      <c r="D18" s="2">
        <f t="shared" si="1"/>
        <v>0</v>
      </c>
      <c r="E18" s="2">
        <f t="shared" si="2"/>
        <v>0</v>
      </c>
      <c r="F18" s="2">
        <f>IF(SUM(P18,U18,Z18,AE18,AJ18,AO18,AT18)&lt;&gt;COUNTIF(Искусство!$M$1:$M$1000,"Призер"),"Ошибка",SUM(P18,U18,Z18,AE18,AJ18,AO18,AT18))</f>
        <v>0</v>
      </c>
      <c r="G18" s="2">
        <f>IF(SUM(Q18,V18,AA18,AF18,AK18,AP18,AU18)&lt;&gt;COUNTIF(Искусство!$M$1:$M$1000,"Победитель"),"Ошибка",SUM(Q18,V18,AA18,AF18,AK18,AP18,AU18))</f>
        <v>0</v>
      </c>
      <c r="H18" s="2">
        <f t="shared" si="3"/>
        <v>0</v>
      </c>
      <c r="I18" s="2"/>
      <c r="J18" s="2"/>
      <c r="K18" s="2"/>
      <c r="L18" s="2"/>
      <c r="M18" s="2"/>
      <c r="N18" s="2">
        <f>COUNTIF(Искусство!$H$1:$H$1000,5)</f>
        <v>0</v>
      </c>
      <c r="O18" s="209">
        <f>_xlfn.COUNTIFS(Искусство!$H$1:$H$1000,5,Искусство!$G$1:$G$1000,"&lt;5")</f>
        <v>0</v>
      </c>
      <c r="P18" s="2">
        <f>_xlfn.COUNTIFS(Искусство!$H$1:$H$1000,5,Искусство!$M$1:$M$1000,"Призер")</f>
        <v>0</v>
      </c>
      <c r="Q18" s="2">
        <f>_xlfn.COUNTIFS(Искусство!$H$1:$H$1000,5,Искусство!$M$1:$M$1000,"Победитель")</f>
        <v>0</v>
      </c>
      <c r="R18" s="2">
        <f>_xlfn.COUNTIFS(Искусство!$H$1:$H$1000,5,Искусство!$M$1:$M$1000,"Победитель",Искусство!$L$1:$L$1000,"100%")</f>
        <v>0</v>
      </c>
      <c r="S18" s="2">
        <f>COUNTIF(Искусство!$H$1:$H$1000,6)</f>
        <v>0</v>
      </c>
      <c r="T18" s="209">
        <f>_xlfn.COUNTIFS(Искусство!$H$1:$H$1000,6,Искусство!$G$1:$G$1000,"&lt;6")</f>
        <v>0</v>
      </c>
      <c r="U18" s="2">
        <f>_xlfn.COUNTIFS(Искусство!$H$1:$H$1000,6,Искусство!$M$1:$M$1000,"Призер")</f>
        <v>0</v>
      </c>
      <c r="V18" s="2">
        <f>_xlfn.COUNTIFS(Искусство!$H$1:$H$1000,6,Искусство!$M$1:$M$1000,"Победитель")</f>
        <v>0</v>
      </c>
      <c r="W18" s="2">
        <f>_xlfn.COUNTIFS(Искусство!$H$1:$H$1000,6,Искусство!$M$1:$M$1000,"Победитель",Искусство!$L$1:$L$1000,"100%")</f>
        <v>0</v>
      </c>
      <c r="X18" s="2">
        <f>COUNTIF(Искусство!$H$1:$H$1000,7)</f>
        <v>0</v>
      </c>
      <c r="Y18" s="209">
        <f>_xlfn.COUNTIFS(Искусство!$H$1:$H$1000,7,Искусство!$G$1:$G$1000,"&lt;7")</f>
        <v>0</v>
      </c>
      <c r="Z18" s="2">
        <f>_xlfn.COUNTIFS(Искусство!$H$1:$H$1000,7,Искусство!$M$1:$M$1000,"Призер")</f>
        <v>0</v>
      </c>
      <c r="AA18" s="2">
        <f>_xlfn.COUNTIFS(Искусство!$H$1:$H$1000,7,Искусство!$M$1:$M$1000,"Победитель")</f>
        <v>0</v>
      </c>
      <c r="AB18" s="2">
        <f>_xlfn.COUNTIFS(Искусство!$H$1:$H$1000,7,Искусство!$M$1:$M$1000,"Победитель",Искусство!$L$1:$L$1000,"100%")</f>
        <v>0</v>
      </c>
      <c r="AC18" s="2">
        <f>COUNTIF(Искусство!$H$1:$H$1000,8)</f>
        <v>0</v>
      </c>
      <c r="AD18" s="209">
        <f>_xlfn.COUNTIFS(Искусство!$H$1:$H$1000,8,Искусство!$G$1:$G$1000,"&lt;8")</f>
        <v>0</v>
      </c>
      <c r="AE18" s="2">
        <f>_xlfn.COUNTIFS(Искусство!$H$1:$H$1000,8,Искусство!$M$1:$M$1000,"Призер")</f>
        <v>0</v>
      </c>
      <c r="AF18" s="2">
        <f>_xlfn.COUNTIFS(Искусство!$H$1:$H$1000,8,Искусство!$M$1:$M$1000,"Победитель")</f>
        <v>0</v>
      </c>
      <c r="AG18" s="2">
        <f>_xlfn.COUNTIFS(Искусство!$H$1:$H$1000,8,Искусство!$M$1:$M$1000,"Победитель",Искусство!$L$1:$L$1000,"100%")</f>
        <v>0</v>
      </c>
      <c r="AH18" s="2">
        <f>COUNTIF(Искусство!$H$1:$H$1000,9)</f>
        <v>0</v>
      </c>
      <c r="AI18" s="209">
        <f>_xlfn.COUNTIFS(Искусство!$H$1:$H$1000,9,Искусство!$G$1:$G$1000,"&lt;9")</f>
        <v>0</v>
      </c>
      <c r="AJ18" s="2">
        <f>_xlfn.COUNTIFS(Искусство!$H$1:$H$1000,9,Искусство!$M$1:$M$1000,"Призер")</f>
        <v>0</v>
      </c>
      <c r="AK18" s="2">
        <f>_xlfn.COUNTIFS(Искусство!$H$1:$H$1000,9,Искусство!$M$1:$M$1000,"Победитель")</f>
        <v>0</v>
      </c>
      <c r="AL18" s="2">
        <f>_xlfn.COUNTIFS(Искусство!$H$1:$H$1000,9,Искусство!$M$1:$M$1000,"Победитель",Искусство!$L$1:$L$1000,"100%")</f>
        <v>0</v>
      </c>
      <c r="AM18" s="2">
        <f>COUNTIF(Искусство!$H$1:$H$1000,10)</f>
        <v>0</v>
      </c>
      <c r="AN18" s="209">
        <f>_xlfn.COUNTIFS(Искусство!$H$1:$H$1000,10,Искусство!$G$1:$G$1000,"&lt;10")</f>
        <v>0</v>
      </c>
      <c r="AO18" s="2">
        <f>_xlfn.COUNTIFS(Искусство!$H$1:$H$1000,10,Искусство!$M$1:$M$1000,"Призер")</f>
        <v>0</v>
      </c>
      <c r="AP18" s="2">
        <f>_xlfn.COUNTIFS(Искусство!$H$1:$H$1000,10,Искусство!$M$1:$M$1000,"Победитель")</f>
        <v>0</v>
      </c>
      <c r="AQ18" s="2">
        <f>_xlfn.COUNTIFS(Искусство!$H$1:$H$1000,10,Искусство!$M$1:$M$1000,"Победитель",Искусство!$L$1:$L$1000,"100%")</f>
        <v>0</v>
      </c>
      <c r="AR18" s="2">
        <f>COUNTIF(Искусство!$H$1:$H$1000,11)</f>
        <v>0</v>
      </c>
      <c r="AS18" s="209">
        <f>_xlfn.COUNTIFS(Искусство!$H$1:$H$1000,11,Искусство!$G$1:$G$1000,"&lt;11")</f>
        <v>0</v>
      </c>
      <c r="AT18" s="2">
        <f>_xlfn.COUNTIFS(Искусство!$H$1:$H$1000,11,Искусство!$M$1:$M$1000,"Призер")</f>
        <v>0</v>
      </c>
      <c r="AU18" s="2">
        <f>_xlfn.COUNTIFS(Искусство!$H$1:$H$1000,11,Искусство!$M$1:$M$1000,"Победитель")</f>
        <v>0</v>
      </c>
      <c r="AV18" s="2">
        <f>_xlfn.COUNTIFS(Искусство!$H$1:$H$1000,11,Искусство!$M$1:$M$1000,"Победитель",Искусство!$L$1:$L$1000,"100%")</f>
        <v>0</v>
      </c>
      <c r="AW18" s="122" t="e">
        <f t="shared" si="4"/>
        <v>#DIV/0!</v>
      </c>
    </row>
    <row r="19" spans="1:49" ht="12.75">
      <c r="A19" s="39">
        <v>7</v>
      </c>
      <c r="B19" s="37" t="s">
        <v>25</v>
      </c>
      <c r="C19" s="17">
        <f t="shared" si="0"/>
        <v>0</v>
      </c>
      <c r="D19" s="2">
        <f t="shared" si="1"/>
        <v>0</v>
      </c>
      <c r="E19" s="2">
        <f t="shared" si="2"/>
        <v>0</v>
      </c>
      <c r="F19" s="2">
        <f>IF(SUM(P19,U19,Z19,AE19,AJ19,AO19,AT19)&lt;&gt;COUNTIF(История!$M$1:$M$1000,"Призер"),"Ошибка",SUM(P19,U19,Z19,AE19,AJ19,AO19,AT19))</f>
        <v>0</v>
      </c>
      <c r="G19" s="2">
        <f>IF(SUM(Q19,V19,AA19,AF19,AK19,AP19,AU19)&lt;&gt;COUNTIF(История!$M$1:$M$1000,"Победитель"),"Ошибка",SUM(Q19,V19,AA19,AF19,AK19,AP19,AU19))</f>
        <v>0</v>
      </c>
      <c r="H19" s="2">
        <f t="shared" si="3"/>
        <v>0</v>
      </c>
      <c r="I19" s="2"/>
      <c r="J19" s="2"/>
      <c r="K19" s="2"/>
      <c r="L19" s="2"/>
      <c r="M19" s="2"/>
      <c r="N19" s="2">
        <f>COUNTIF(История!$H$1:$H$1000,5)</f>
        <v>0</v>
      </c>
      <c r="O19" s="209">
        <f>_xlfn.COUNTIFS(История!$H$1:$H$1000,5,История!$G$1:$G$1000,"&lt;5")</f>
        <v>0</v>
      </c>
      <c r="P19" s="2">
        <f>_xlfn.COUNTIFS(История!$H$1:$H$1000,5,История!$M$1:$M$1000,"Призер")</f>
        <v>0</v>
      </c>
      <c r="Q19" s="2">
        <f>_xlfn.COUNTIFS(История!$H$1:$H$1000,5,История!$M$1:$M$1000,"Победитель")</f>
        <v>0</v>
      </c>
      <c r="R19" s="2">
        <f>_xlfn.COUNTIFS(История!$H$1:$H$1000,5,История!$M$1:$M$1000,"Победитель",История!$L$1:$L$1000,"100%")</f>
        <v>0</v>
      </c>
      <c r="S19" s="2">
        <f>COUNTIF(История!$H$1:$H$1000,6)</f>
        <v>0</v>
      </c>
      <c r="T19" s="209">
        <f>_xlfn.COUNTIFS(История!$H$1:$H$1000,6,История!$G$1:$G$1000,"&lt;6")</f>
        <v>0</v>
      </c>
      <c r="U19" s="2">
        <f>_xlfn.COUNTIFS(История!$H$1:$H$1000,6,История!$M$1:$M$1000,"Призер")</f>
        <v>0</v>
      </c>
      <c r="V19" s="2">
        <f>_xlfn.COUNTIFS(История!$H$1:$H$1000,6,История!$M$1:$M$1000,"Победитель")</f>
        <v>0</v>
      </c>
      <c r="W19" s="2">
        <f>_xlfn.COUNTIFS(История!$H$1:$H$1000,6,История!$M$1:$M$1000,"Победитель",История!$L$1:$L$1000,"100%")</f>
        <v>0</v>
      </c>
      <c r="X19" s="2">
        <f>COUNTIF(История!$H$1:$H$1000,7)</f>
        <v>0</v>
      </c>
      <c r="Y19" s="209">
        <f>_xlfn.COUNTIFS(История!$H$1:$H$1000,7,История!$G$1:$G$1000,"&lt;7")</f>
        <v>0</v>
      </c>
      <c r="Z19" s="2">
        <f>_xlfn.COUNTIFS(История!$H$1:$H$1000,7,История!$M$1:$M$1000,"Призер")</f>
        <v>0</v>
      </c>
      <c r="AA19" s="2">
        <f>_xlfn.COUNTIFS(История!$H$1:$H$1000,7,История!$M$1:$M$1000,"Победитель")</f>
        <v>0</v>
      </c>
      <c r="AB19" s="2">
        <f>_xlfn.COUNTIFS(История!$H$1:$H$1000,7,История!$M$1:$M$1000,"Победитель",История!$L$1:$L$1000,"100%")</f>
        <v>0</v>
      </c>
      <c r="AC19" s="2">
        <f>COUNTIF(История!$H$1:$H$1000,8)</f>
        <v>0</v>
      </c>
      <c r="AD19" s="209">
        <f>_xlfn.COUNTIFS(История!$H$1:$H$1000,8,История!$G$1:$G$1000,"&lt;8")</f>
        <v>0</v>
      </c>
      <c r="AE19" s="2">
        <f>_xlfn.COUNTIFS(История!$H$1:$H$1000,8,История!$M$1:$M$1000,"Призер")</f>
        <v>0</v>
      </c>
      <c r="AF19" s="2">
        <f>_xlfn.COUNTIFS(История!$H$1:$H$1000,8,История!$M$1:$M$1000,"Победитель")</f>
        <v>0</v>
      </c>
      <c r="AG19" s="2">
        <f>_xlfn.COUNTIFS(История!$H$1:$H$1000,8,История!$M$1:$M$1000,"Победитель",История!$L$1:$L$1000,"100%")</f>
        <v>0</v>
      </c>
      <c r="AH19" s="2">
        <f>COUNTIF(История!$H$1:$H$1000,9)</f>
        <v>0</v>
      </c>
      <c r="AI19" s="209">
        <f>_xlfn.COUNTIFS(История!$H$1:$H$1000,9,История!$G$1:$G$1000,"&lt;9")</f>
        <v>0</v>
      </c>
      <c r="AJ19" s="2">
        <f>_xlfn.COUNTIFS(История!$H$1:$H$1000,9,История!$M$1:$M$1000,"Призер")</f>
        <v>0</v>
      </c>
      <c r="AK19" s="2">
        <f>_xlfn.COUNTIFS(История!$H$1:$H$1000,9,История!$M$1:$M$1000,"Победитель")</f>
        <v>0</v>
      </c>
      <c r="AL19" s="2">
        <f>_xlfn.COUNTIFS(История!$H$1:$H$1000,9,История!$M$1:$M$1000,"Победитель",История!$L$1:$L$1000,"100%")</f>
        <v>0</v>
      </c>
      <c r="AM19" s="2">
        <f>COUNTIF(История!$H$1:$H$1000,10)</f>
        <v>0</v>
      </c>
      <c r="AN19" s="209">
        <f>_xlfn.COUNTIFS(История!$H$1:$H$1000,10,История!$G$1:$G$1000,"&lt;10")</f>
        <v>0</v>
      </c>
      <c r="AO19" s="2">
        <f>_xlfn.COUNTIFS(История!$H$1:$H$1000,10,История!$M$1:$M$1000,"Призер")</f>
        <v>0</v>
      </c>
      <c r="AP19" s="2">
        <f>_xlfn.COUNTIFS(История!$H$1:$H$1000,10,История!$M$1:$M$1000,"Победитель")</f>
        <v>0</v>
      </c>
      <c r="AQ19" s="2">
        <f>_xlfn.COUNTIFS(История!$H$1:$H$1000,10,История!$M$1:$M$1000,"Победитель",История!$L$1:$L$1000,"100%")</f>
        <v>0</v>
      </c>
      <c r="AR19" s="2">
        <f>COUNTIF(История!$H$1:$H$1000,11)</f>
        <v>0</v>
      </c>
      <c r="AS19" s="209">
        <f>_xlfn.COUNTIFS(История!$H$1:$H$1000,11,История!$G$1:$G$1000,"&lt;11")</f>
        <v>0</v>
      </c>
      <c r="AT19" s="2">
        <f>_xlfn.COUNTIFS(История!$H$1:$H$1000,11,История!$M$1:$M$1000,"Призер")</f>
        <v>0</v>
      </c>
      <c r="AU19" s="2">
        <f>_xlfn.COUNTIFS(История!$H$1:$H$1000,11,История!$M$1:$M$1000,"Победитель")</f>
        <v>0</v>
      </c>
      <c r="AV19" s="2">
        <f>_xlfn.COUNTIFS(История!$H$1:$H$1000,11,История!$M$1:$M$1000,"Победитель",История!$L$1:$L$1000,"100%")</f>
        <v>0</v>
      </c>
      <c r="AW19" s="122" t="e">
        <f t="shared" si="4"/>
        <v>#DIV/0!</v>
      </c>
    </row>
    <row r="20" spans="1:49" ht="12.75">
      <c r="A20" s="39">
        <v>8</v>
      </c>
      <c r="B20" s="37" t="s">
        <v>97</v>
      </c>
      <c r="C20" s="17">
        <f t="shared" si="0"/>
        <v>0</v>
      </c>
      <c r="D20" s="2">
        <f t="shared" si="1"/>
        <v>0</v>
      </c>
      <c r="E20" s="2">
        <f t="shared" si="2"/>
        <v>0</v>
      </c>
      <c r="F20" s="2">
        <f>IF(SUM(P20,U20,Z20,AE20,AJ20,AO20,AT20)&lt;&gt;COUNTIF(Итальянский_язык!$M$1:$M$1000,"Призер"),"Ошибка",SUM(P20,U20,Z20,AE20,AJ20,AO20,AT20))</f>
        <v>0</v>
      </c>
      <c r="G20" s="2">
        <f>IF(SUM(Q20,V20,AA20,AF20,AK20,AP20,AU20)&lt;&gt;COUNTIF(Итальянский_язык!$M$1:$M$1000,"Победитель"),"Ошибка",SUM(Q20,V20,AA20,AF20,AK20,AP20,AU20))</f>
        <v>0</v>
      </c>
      <c r="H20" s="2">
        <f t="shared" si="3"/>
        <v>0</v>
      </c>
      <c r="I20" s="2"/>
      <c r="J20" s="2"/>
      <c r="K20" s="2"/>
      <c r="L20" s="2"/>
      <c r="M20" s="2"/>
      <c r="N20" s="2">
        <f>COUNTIF(Итальянский_язык!$H$1:$H$1000,5)</f>
        <v>0</v>
      </c>
      <c r="O20" s="209">
        <f>_xlfn.COUNTIFS(Итальянский_язык!$H$1:$H$1000,5,Итальянский_язык!$G$1:$G$1000,"&lt;5")</f>
        <v>0</v>
      </c>
      <c r="P20" s="2">
        <f>_xlfn.COUNTIFS(Итальянский_язык!$H$1:$H$1000,5,Итальянский_язык!$M$1:$M$1000,"Призер")</f>
        <v>0</v>
      </c>
      <c r="Q20" s="2">
        <f>_xlfn.COUNTIFS(Итальянский_язык!$H$1:$H$1000,5,Итальянский_язык!$M$1:$M$1000,"Победитель")</f>
        <v>0</v>
      </c>
      <c r="R20" s="2">
        <f>_xlfn.COUNTIFS(Итальянский_язык!$H$1:$H$1000,5,Итальянский_язык!$M$1:$M$1000,"Победитель",Итальянский_язык!$L$1:$L$1000,"100%")</f>
        <v>0</v>
      </c>
      <c r="S20" s="2">
        <f>COUNTIF(Итальянский_язык!$H$1:$H$1000,6)</f>
        <v>0</v>
      </c>
      <c r="T20" s="209">
        <f>_xlfn.COUNTIFS(Итальянский_язык!$H$1:$H$1000,6,Итальянский_язык!$G$1:$G$1000,"&lt;6")</f>
        <v>0</v>
      </c>
      <c r="U20" s="2">
        <f>_xlfn.COUNTIFS(Итальянский_язык!$H$1:$H$1000,6,Итальянский_язык!$M$1:$M$1000,"Призер")</f>
        <v>0</v>
      </c>
      <c r="V20" s="2">
        <f>_xlfn.COUNTIFS(Итальянский_язык!$H$1:$H$1000,6,Итальянский_язык!$M$1:$M$1000,"Победитель")</f>
        <v>0</v>
      </c>
      <c r="W20" s="2">
        <f>_xlfn.COUNTIFS(Итальянский_язык!$H$1:$H$1000,6,Итальянский_язык!$M$1:$M$1000,"Победитель",Итальянский_язык!$L$1:$L$1000,"100%")</f>
        <v>0</v>
      </c>
      <c r="X20" s="2">
        <f>COUNTIF(Итальянский_язык!$H$1:$H$1000,7)</f>
        <v>0</v>
      </c>
      <c r="Y20" s="209">
        <f>_xlfn.COUNTIFS(Итальянский_язык!$H$1:$H$1000,7,Итальянский_язык!$G$1:$G$1000,"&lt;7")</f>
        <v>0</v>
      </c>
      <c r="Z20" s="2">
        <f>_xlfn.COUNTIFS(Итальянский_язык!$H$1:$H$1000,7,Итальянский_язык!$M$1:$M$1000,"Призер")</f>
        <v>0</v>
      </c>
      <c r="AA20" s="2">
        <f>_xlfn.COUNTIFS(Итальянский_язык!$H$1:$H$1000,7,Итальянский_язык!$M$1:$M$1000,"Победитель")</f>
        <v>0</v>
      </c>
      <c r="AB20" s="2">
        <f>_xlfn.COUNTIFS(Итальянский_язык!$H$1:$H$1000,7,Итальянский_язык!$M$1:$M$1000,"Победитель",Итальянский_язык!$L$1:$L$1000,"100%")</f>
        <v>0</v>
      </c>
      <c r="AC20" s="2">
        <f>COUNTIF(Итальянский_язык!$H$1:$H$1000,8)</f>
        <v>0</v>
      </c>
      <c r="AD20" s="209">
        <f>_xlfn.COUNTIFS(Итальянский_язык!$H$1:$H$1000,8,Итальянский_язык!$G$1:$G$1000,"&lt;8")</f>
        <v>0</v>
      </c>
      <c r="AE20" s="2">
        <f>_xlfn.COUNTIFS(Итальянский_язык!$H$1:$H$1000,8,Итальянский_язык!$M$1:$M$1000,"Призер")</f>
        <v>0</v>
      </c>
      <c r="AF20" s="2">
        <f>_xlfn.COUNTIFS(Итальянский_язык!$H$1:$H$1000,8,Итальянский_язык!$M$1:$M$1000,"Победитель")</f>
        <v>0</v>
      </c>
      <c r="AG20" s="2">
        <f>_xlfn.COUNTIFS(Итальянский_язык!$H$1:$H$1000,8,Итальянский_язык!$M$1:$M$1000,"Победитель",Итальянский_язык!$L$1:$L$1000,"100%")</f>
        <v>0</v>
      </c>
      <c r="AH20" s="2">
        <f>COUNTIF(Итальянский_язык!$H$1:$H$1000,9)</f>
        <v>0</v>
      </c>
      <c r="AI20" s="209">
        <f>_xlfn.COUNTIFS(Итальянский_язык!$H$1:$H$1000,9,Итальянский_язык!$G$1:$G$1000,"&lt;9")</f>
        <v>0</v>
      </c>
      <c r="AJ20" s="2">
        <f>_xlfn.COUNTIFS(Итальянский_язык!$H$1:$H$1000,9,Итальянский_язык!$M$1:$M$1000,"Призер")</f>
        <v>0</v>
      </c>
      <c r="AK20" s="2">
        <f>_xlfn.COUNTIFS(Итальянский_язык!$H$1:$H$1000,9,Итальянский_язык!$M$1:$M$1000,"Победитель")</f>
        <v>0</v>
      </c>
      <c r="AL20" s="2">
        <f>_xlfn.COUNTIFS(Итальянский_язык!$H$1:$H$1000,9,Итальянский_язык!$M$1:$M$1000,"Победитель",Итальянский_язык!$L$1:$L$1000,"100%")</f>
        <v>0</v>
      </c>
      <c r="AM20" s="2">
        <f>COUNTIF(Итальянский_язык!$H$1:$H$1000,10)</f>
        <v>0</v>
      </c>
      <c r="AN20" s="209">
        <f>_xlfn.COUNTIFS(Итальянский_язык!$H$1:$H$1000,10,Итальянский_язык!$G$1:$G$1000,"&lt;10")</f>
        <v>0</v>
      </c>
      <c r="AO20" s="2">
        <f>_xlfn.COUNTIFS(Итальянский_язык!$H$1:$H$1000,10,Итальянский_язык!$M$1:$M$1000,"Призер")</f>
        <v>0</v>
      </c>
      <c r="AP20" s="2">
        <f>_xlfn.COUNTIFS(Итальянский_язык!$H$1:$H$1000,10,Итальянский_язык!$M$1:$M$1000,"Победитель")</f>
        <v>0</v>
      </c>
      <c r="AQ20" s="2">
        <f>_xlfn.COUNTIFS(Итальянский_язык!$H$1:$H$1000,10,Итальянский_язык!$M$1:$M$1000,"Победитель",Итальянский_язык!$L$1:$L$1000,"100%")</f>
        <v>0</v>
      </c>
      <c r="AR20" s="2">
        <f>COUNTIF(Итальянский_язык!$H$1:$H$1000,11)</f>
        <v>0</v>
      </c>
      <c r="AS20" s="209">
        <f>_xlfn.COUNTIFS(Итальянский_язык!$H$1:$H$1000,11,Итальянский_язык!$G$1:$G$1000,"&lt;11")</f>
        <v>0</v>
      </c>
      <c r="AT20" s="2">
        <f>_xlfn.COUNTIFS(Итальянский_язык!$H$1:$H$1000,11,Итальянский_язык!$M$1:$M$1000,"Призер")</f>
        <v>0</v>
      </c>
      <c r="AU20" s="2">
        <f>_xlfn.COUNTIFS(Итальянский_язык!$H$1:$H$1000,11,Итальянский_язык!$M$1:$M$1000,"Победитель")</f>
        <v>0</v>
      </c>
      <c r="AV20" s="2">
        <f>_xlfn.COUNTIFS(Итальянский_язык!$H$1:$H$1000,11,Итальянский_язык!$M$1:$M$1000,"Победитель",Итальянский_язык!$L$1:$L$1000,"100%")</f>
        <v>0</v>
      </c>
      <c r="AW20" s="122" t="e">
        <f t="shared" si="4"/>
        <v>#DIV/0!</v>
      </c>
    </row>
    <row r="21" spans="1:49" ht="12.75">
      <c r="A21" s="39">
        <v>9</v>
      </c>
      <c r="B21" s="37" t="s">
        <v>98</v>
      </c>
      <c r="C21" s="17">
        <f t="shared" si="0"/>
        <v>0</v>
      </c>
      <c r="D21" s="2">
        <f t="shared" si="1"/>
        <v>0</v>
      </c>
      <c r="E21" s="2">
        <f t="shared" si="2"/>
        <v>0</v>
      </c>
      <c r="F21" s="2">
        <f>IF(SUM(P21,U21,Z21,AE21,AJ21,AO21,AT21)&lt;&gt;COUNTIF(Китайский_язык!$M$1:$M$1000,"Призер"),"Ошибка",SUM(P21,U21,Z21,AE21,AJ21,AO21,AT21))</f>
        <v>0</v>
      </c>
      <c r="G21" s="2">
        <f>IF(SUM(Q21,V21,AA21,AF21,AK21,AP21,AU21)&lt;&gt;COUNTIF(Китайский_язык!$M$1:$M$1000,"Победитель"),"Ошибка",SUM(Q21,V21,AA21,AF21,AK21,AP21,AU21))</f>
        <v>0</v>
      </c>
      <c r="H21" s="2">
        <f t="shared" si="3"/>
        <v>0</v>
      </c>
      <c r="I21" s="2"/>
      <c r="J21" s="2"/>
      <c r="K21" s="2"/>
      <c r="L21" s="2"/>
      <c r="M21" s="2"/>
      <c r="N21" s="2">
        <f>COUNTIF(Китайский_язык!$H$1:$H$1000,5)</f>
        <v>0</v>
      </c>
      <c r="O21" s="209">
        <f>_xlfn.COUNTIFS(Китайский_язык!$H$1:$H$1000,5,Китайский_язык!$G$1:$G$1000,"&lt;5")</f>
        <v>0</v>
      </c>
      <c r="P21" s="2">
        <f>_xlfn.COUNTIFS(Китайский_язык!$H$1:$H$1000,5,Китайский_язык!$M$1:$M$1000,"Призер")</f>
        <v>0</v>
      </c>
      <c r="Q21" s="2">
        <f>_xlfn.COUNTIFS(Китайский_язык!$H$1:$H$1000,5,Китайский_язык!$M$1:$M$1000,"Победитель")</f>
        <v>0</v>
      </c>
      <c r="R21" s="2">
        <f>_xlfn.COUNTIFS(Китайский_язык!$H$1:$H$1000,5,Китайский_язык!$M$1:$M$1000,"Победитель",Китайский_язык!$L$1:$L$1000,"100%")</f>
        <v>0</v>
      </c>
      <c r="S21" s="2">
        <f>COUNTIF(Китайский_язык!$H$1:$H$1000,6)</f>
        <v>0</v>
      </c>
      <c r="T21" s="209">
        <f>_xlfn.COUNTIFS(Китайский_язык!$H$1:$H$1000,6,Китайский_язык!$G$1:$G$1000,"&lt;6")</f>
        <v>0</v>
      </c>
      <c r="U21" s="2">
        <f>_xlfn.COUNTIFS(Китайский_язык!$H$1:$H$1000,6,Китайский_язык!$M$1:$M$1000,"Призер")</f>
        <v>0</v>
      </c>
      <c r="V21" s="2">
        <f>_xlfn.COUNTIFS(Китайский_язык!$H$1:$H$1000,6,Китайский_язык!$M$1:$M$1000,"Победитель")</f>
        <v>0</v>
      </c>
      <c r="W21" s="2">
        <f>_xlfn.COUNTIFS(Китайский_язык!$H$1:$H$1000,6,Китайский_язык!$M$1:$M$1000,"Победитель",Китайский_язык!$L$1:$L$1000,"100%")</f>
        <v>0</v>
      </c>
      <c r="X21" s="2">
        <f>COUNTIF(Китайский_язык!$H$1:$H$1000,7)</f>
        <v>0</v>
      </c>
      <c r="Y21" s="209">
        <f>_xlfn.COUNTIFS(Китайский_язык!$H$1:$H$1000,7,Китайский_язык!$G$1:$G$1000,"&lt;7")</f>
        <v>0</v>
      </c>
      <c r="Z21" s="2">
        <f>_xlfn.COUNTIFS(Китайский_язык!$H$1:$H$1000,7,Китайский_язык!$M$1:$M$1000,"Призер")</f>
        <v>0</v>
      </c>
      <c r="AA21" s="2">
        <f>_xlfn.COUNTIFS(Китайский_язык!$H$1:$H$1000,7,Китайский_язык!$M$1:$M$1000,"Победитель")</f>
        <v>0</v>
      </c>
      <c r="AB21" s="2">
        <f>_xlfn.COUNTIFS(Китайский_язык!$H$1:$H$1000,7,Китайский_язык!$M$1:$M$1000,"Победитель",Китайский_язык!$L$1:$L$1000,"100%")</f>
        <v>0</v>
      </c>
      <c r="AC21" s="2">
        <f>COUNTIF(Китайский_язык!$H$1:$H$1000,8)</f>
        <v>0</v>
      </c>
      <c r="AD21" s="209">
        <f>_xlfn.COUNTIFS(Китайский_язык!$H$1:$H$1000,8,Китайский_язык!$G$1:$G$1000,"&lt;8")</f>
        <v>0</v>
      </c>
      <c r="AE21" s="2">
        <f>_xlfn.COUNTIFS(Китайский_язык!$H$1:$H$1000,8,Китайский_язык!$M$1:$M$1000,"Призер")</f>
        <v>0</v>
      </c>
      <c r="AF21" s="2">
        <f>_xlfn.COUNTIFS(Китайский_язык!$H$1:$H$1000,8,Китайский_язык!$M$1:$M$1000,"Победитель")</f>
        <v>0</v>
      </c>
      <c r="AG21" s="2">
        <f>_xlfn.COUNTIFS(Китайский_язык!$H$1:$H$1000,8,Китайский_язык!$M$1:$M$1000,"Победитель",Китайский_язык!$L$1:$L$1000,"100%")</f>
        <v>0</v>
      </c>
      <c r="AH21" s="2">
        <f>COUNTIF(Китайский_язык!$H$1:$H$1000,9)</f>
        <v>0</v>
      </c>
      <c r="AI21" s="209">
        <f>_xlfn.COUNTIFS(Китайский_язык!$H$1:$H$1000,9,Китайский_язык!$G$1:$G$1000,"&lt;9")</f>
        <v>0</v>
      </c>
      <c r="AJ21" s="2">
        <f>_xlfn.COUNTIFS(Китайский_язык!$H$1:$H$1000,9,Китайский_язык!$M$1:$M$1000,"Призер")</f>
        <v>0</v>
      </c>
      <c r="AK21" s="2">
        <f>_xlfn.COUNTIFS(Китайский_язык!$H$1:$H$1000,9,Китайский_язык!$M$1:$M$1000,"Победитель")</f>
        <v>0</v>
      </c>
      <c r="AL21" s="2">
        <f>_xlfn.COUNTIFS(Китайский_язык!$H$1:$H$1000,9,Китайский_язык!$M$1:$M$1000,"Победитель",Китайский_язык!$L$1:$L$1000,"100%")</f>
        <v>0</v>
      </c>
      <c r="AM21" s="2">
        <f>COUNTIF(Китайский_язык!$H$1:$H$1000,10)</f>
        <v>0</v>
      </c>
      <c r="AN21" s="209">
        <f>_xlfn.COUNTIFS(Китайский_язык!$H$1:$H$1000,10,Китайский_язык!$G$1:$G$1000,"&lt;10")</f>
        <v>0</v>
      </c>
      <c r="AO21" s="2">
        <f>_xlfn.COUNTIFS(Китайский_язык!$H$1:$H$1000,10,Китайский_язык!$M$1:$M$1000,"Призер")</f>
        <v>0</v>
      </c>
      <c r="AP21" s="2">
        <f>_xlfn.COUNTIFS(Китайский_язык!$H$1:$H$1000,10,Китайский_язык!$M$1:$M$1000,"Победитель")</f>
        <v>0</v>
      </c>
      <c r="AQ21" s="2">
        <f>_xlfn.COUNTIFS(Китайский_язык!$H$1:$H$1000,10,Китайский_язык!$M$1:$M$1000,"Победитель",Китайский_язык!$L$1:$L$1000,"100%")</f>
        <v>0</v>
      </c>
      <c r="AR21" s="2">
        <f>COUNTIF(Китайский_язык!$H$1:$H$1000,11)</f>
        <v>0</v>
      </c>
      <c r="AS21" s="209">
        <f>_xlfn.COUNTIFS(Китайский_язык!$H$1:$H$1000,11,Китайский_язык!$G$1:$G$1000,"&lt;11")</f>
        <v>0</v>
      </c>
      <c r="AT21" s="2">
        <f>_xlfn.COUNTIFS(Китайский_язык!$H$1:$H$1000,11,Китайский_язык!$M$1:$M$1000,"Призер")</f>
        <v>0</v>
      </c>
      <c r="AU21" s="2">
        <f>_xlfn.COUNTIFS(Китайский_язык!$H$1:$H$1000,11,Китайский_язык!$M$1:$M$1000,"Победитель")</f>
        <v>0</v>
      </c>
      <c r="AV21" s="2">
        <f>_xlfn.COUNTIFS(Китайский_язык!$H$1:$H$1000,11,Китайский_язык!$M$1:$M$1000,"Победитель",Китайский_язык!$L$1:$L$1000,"100%")</f>
        <v>0</v>
      </c>
      <c r="AW21" s="122" t="e">
        <f t="shared" si="4"/>
        <v>#DIV/0!</v>
      </c>
    </row>
    <row r="22" spans="1:49" ht="12.75">
      <c r="A22" s="39">
        <v>10</v>
      </c>
      <c r="B22" s="37" t="s">
        <v>22</v>
      </c>
      <c r="C22" s="17">
        <f t="shared" si="0"/>
        <v>0</v>
      </c>
      <c r="D22" s="2">
        <f t="shared" si="1"/>
        <v>0</v>
      </c>
      <c r="E22" s="2">
        <f t="shared" si="2"/>
        <v>0</v>
      </c>
      <c r="F22" s="2">
        <f>IF(SUM(P22,U22,Z22,AE22,AJ22,AO22,AT22)&lt;&gt;COUNTIF(Литература!$M$1:$M$1000,"Призер"),"Ошибка",SUM(P22,U22,Z22,AE22,AJ22,AO22,AT22))</f>
        <v>0</v>
      </c>
      <c r="G22" s="2">
        <f>IF(SUM(Q22,V22,AA22,AF22,AK22,AP22,AU22)&lt;&gt;COUNTIF(Литература!$M$1:$M$1000,"Победитель"),"Ошибка",SUM(Q22,V22,AA22,AF22,AK22,AP22,AU22))</f>
        <v>0</v>
      </c>
      <c r="H22" s="2">
        <f t="shared" si="3"/>
        <v>0</v>
      </c>
      <c r="I22" s="2"/>
      <c r="J22" s="2"/>
      <c r="K22" s="2"/>
      <c r="L22" s="2"/>
      <c r="M22" s="2"/>
      <c r="N22" s="2">
        <f>COUNTIF(Литература!$H$1:$H$1000,5)</f>
        <v>0</v>
      </c>
      <c r="O22" s="209">
        <f>_xlfn.COUNTIFS(Литература!$H$1:$H$1000,5,Литература!$G$1:$G$1000,"&lt;5")</f>
        <v>0</v>
      </c>
      <c r="P22" s="2">
        <f>_xlfn.COUNTIFS(Литература!$H$1:$H$1000,5,Литература!$M$1:$M$1000,"Призер")</f>
        <v>0</v>
      </c>
      <c r="Q22" s="2">
        <f>_xlfn.COUNTIFS(Литература!$H$1:$H$1000,5,Литература!$M$1:$M$1000,"Победитель")</f>
        <v>0</v>
      </c>
      <c r="R22" s="2">
        <f>_xlfn.COUNTIFS(Литература!$H$1:$H$1000,5,Литература!$M$1:$M$1000,"Победитель",Литература!$L$1:$L$1000,"100%")</f>
        <v>0</v>
      </c>
      <c r="S22" s="2">
        <f>COUNTIF(Литература!$H$1:$H$1000,6)</f>
        <v>0</v>
      </c>
      <c r="T22" s="209">
        <f>_xlfn.COUNTIFS(Литература!$H$1:$H$1000,6,Литература!$G$1:$G$1000,"&lt;6")</f>
        <v>0</v>
      </c>
      <c r="U22" s="2">
        <f>_xlfn.COUNTIFS(Литература!$H$1:$H$1000,6,Литература!$M$1:$M$1000,"Призер")</f>
        <v>0</v>
      </c>
      <c r="V22" s="2">
        <f>_xlfn.COUNTIFS(Литература!$H$1:$H$1000,6,Литература!$M$1:$M$1000,"Победитель")</f>
        <v>0</v>
      </c>
      <c r="W22" s="2">
        <f>_xlfn.COUNTIFS(Литература!$H$1:$H$1000,6,Литература!$M$1:$M$1000,"Победитель",Литература!$L$1:$L$1000,"100%")</f>
        <v>0</v>
      </c>
      <c r="X22" s="2">
        <f>COUNTIF(Литература!$H$1:$H$1000,7)</f>
        <v>0</v>
      </c>
      <c r="Y22" s="209">
        <f>_xlfn.COUNTIFS(Литература!$H$1:$H$1000,7,Литература!$G$1:$G$1000,"&lt;7")</f>
        <v>0</v>
      </c>
      <c r="Z22" s="2">
        <f>_xlfn.COUNTIFS(Литература!$H$1:$H$1000,7,Литература!$M$1:$M$1000,"Призер")</f>
        <v>0</v>
      </c>
      <c r="AA22" s="2">
        <f>_xlfn.COUNTIFS(Литература!$H$1:$H$1000,7,Литература!$M$1:$M$1000,"Победитель")</f>
        <v>0</v>
      </c>
      <c r="AB22" s="2">
        <f>_xlfn.COUNTIFS(Литература!$H$1:$H$1000,7,Литература!$M$1:$M$1000,"Победитель",Литература!$L$1:$L$1000,"100%")</f>
        <v>0</v>
      </c>
      <c r="AC22" s="2">
        <f>COUNTIF(Литература!$H$1:$H$1000,8)</f>
        <v>0</v>
      </c>
      <c r="AD22" s="209">
        <f>_xlfn.COUNTIFS(Литература!$H$1:$H$1000,8,Литература!$G$1:$G$1000,"&lt;8")</f>
        <v>0</v>
      </c>
      <c r="AE22" s="2">
        <f>_xlfn.COUNTIFS(Литература!$H$1:$H$1000,8,Литература!$M$1:$M$1000,"Призер")</f>
        <v>0</v>
      </c>
      <c r="AF22" s="2">
        <f>_xlfn.COUNTIFS(Литература!$H$1:$H$1000,8,Литература!$M$1:$M$1000,"Победитель")</f>
        <v>0</v>
      </c>
      <c r="AG22" s="2">
        <f>_xlfn.COUNTIFS(Литература!$H$1:$H$1000,8,Литература!$M$1:$M$1000,"Победитель",Литература!$L$1:$L$1000,"100%")</f>
        <v>0</v>
      </c>
      <c r="AH22" s="2">
        <f>COUNTIF(Литература!$H$1:$H$1000,9)</f>
        <v>0</v>
      </c>
      <c r="AI22" s="209">
        <f>_xlfn.COUNTIFS(Литература!$H$1:$H$1000,9,Литература!$G$1:$G$1000,"&lt;9")</f>
        <v>0</v>
      </c>
      <c r="AJ22" s="2">
        <f>_xlfn.COUNTIFS(Литература!$H$1:$H$1000,9,Литература!$M$1:$M$1000,"Призер")</f>
        <v>0</v>
      </c>
      <c r="AK22" s="2">
        <f>_xlfn.COUNTIFS(Литература!$H$1:$H$1000,9,Литература!$M$1:$M$1000,"Победитель")</f>
        <v>0</v>
      </c>
      <c r="AL22" s="2">
        <f>_xlfn.COUNTIFS(Литература!$H$1:$H$1000,9,Литература!$M$1:$M$1000,"Победитель",Литература!$L$1:$L$1000,"100%")</f>
        <v>0</v>
      </c>
      <c r="AM22" s="2">
        <f>COUNTIF(Литература!$H$1:$H$1000,10)</f>
        <v>0</v>
      </c>
      <c r="AN22" s="209">
        <f>_xlfn.COUNTIFS(Литература!$H$1:$H$1000,10,Литература!$G$1:$G$1000,"&lt;10")</f>
        <v>0</v>
      </c>
      <c r="AO22" s="2">
        <f>_xlfn.COUNTIFS(Литература!$H$1:$H$1000,10,Литература!$M$1:$M$1000,"Призер")</f>
        <v>0</v>
      </c>
      <c r="AP22" s="2">
        <f>_xlfn.COUNTIFS(Литература!$H$1:$H$1000,10,Литература!$M$1:$M$1000,"Победитель")</f>
        <v>0</v>
      </c>
      <c r="AQ22" s="2">
        <f>_xlfn.COUNTIFS(Литература!$H$1:$H$1000,10,Литература!$M$1:$M$1000,"Победитель",Литература!$L$1:$L$1000,"100%")</f>
        <v>0</v>
      </c>
      <c r="AR22" s="2">
        <f>COUNTIF(Литература!$H$1:$H$1000,11)</f>
        <v>0</v>
      </c>
      <c r="AS22" s="209">
        <f>_xlfn.COUNTIFS(Литература!$H$1:$H$1000,11,Литература!$G$1:$G$1000,"&lt;11")</f>
        <v>0</v>
      </c>
      <c r="AT22" s="2">
        <f>_xlfn.COUNTIFS(Литература!$H$1:$H$1000,11,Литература!$M$1:$M$1000,"Призер")</f>
        <v>0</v>
      </c>
      <c r="AU22" s="2">
        <f>_xlfn.COUNTIFS(Литература!$H$1:$H$1000,11,Литература!$M$1:$M$1000,"Победитель")</f>
        <v>0</v>
      </c>
      <c r="AV22" s="2">
        <f>_xlfn.COUNTIFS(Литература!$H$1:$H$1000,11,Литература!$M$1:$M$1000,"Победитель",Литература!$L$1:$L$1000,"100%")</f>
        <v>0</v>
      </c>
      <c r="AW22" s="122" t="e">
        <f t="shared" si="4"/>
        <v>#DIV/0!</v>
      </c>
    </row>
    <row r="23" spans="1:49" ht="12.75">
      <c r="A23" s="39">
        <v>11</v>
      </c>
      <c r="B23" s="37" t="s">
        <v>10</v>
      </c>
      <c r="C23" s="17">
        <f t="shared" si="0"/>
        <v>0</v>
      </c>
      <c r="D23" s="2">
        <f>I23+N23+S23+X23+AC23+AH23+AM23+AR23</f>
        <v>0</v>
      </c>
      <c r="E23" s="2">
        <f>J23+O23+T23+Y23+AD23+AI23+AN23+AS23</f>
        <v>0</v>
      </c>
      <c r="F23" s="2">
        <f>IF(SUM(K23,P23,U23,Z23,AE23,AJ23,AO23,AT23)&lt;&gt;COUNTIF(Математика!$M$1:$M$1000,"Призер"),"Ошибка",SUM(K23,P23,U23,Z23,AE23,AJ23,AO23,AT23))</f>
        <v>0</v>
      </c>
      <c r="G23" s="2">
        <f>IF(SUM(L23,Q23,V23,AA23,AF23,AK23,AP23,AU23)&lt;&gt;COUNTIF(Математика!$M$1:$M$1000,"Победитель"),"Ошибка",SUM(L23,Q23,V23,AA23,AF23,AK23,AP23,AU23))</f>
        <v>0</v>
      </c>
      <c r="H23" s="2">
        <f t="shared" si="3"/>
        <v>0</v>
      </c>
      <c r="I23" s="2">
        <f>COUNTIF(Математика!$H$1:$H$1000,4)</f>
        <v>0</v>
      </c>
      <c r="J23" s="209">
        <f>_xlfn.COUNTIFS(Математика!$H$1:$H$1000,4,Математика!$G$1:$G$1000,"&lt;4")</f>
        <v>0</v>
      </c>
      <c r="K23" s="2">
        <f>_xlfn.COUNTIFS(Математика!$H$1:$H$1000,4,Математика!$M$1:$M$1000,"Призер")</f>
        <v>0</v>
      </c>
      <c r="L23" s="2">
        <f>_xlfn.COUNTIFS(Математика!$H$1:$H$1000,4,Математика!$M$1:$M$1000,"Победитель")</f>
        <v>0</v>
      </c>
      <c r="M23" s="2">
        <f>_xlfn.COUNTIFS(Математика!$H$1:$H$1000,4,Математика!$M$1:$M$1000,"Победитель",Математика!$L$1:$L$1000,"100%")</f>
        <v>0</v>
      </c>
      <c r="N23" s="2">
        <f>COUNTIF(Математика!$H$1:$H$1000,5)</f>
        <v>0</v>
      </c>
      <c r="O23" s="209">
        <f>_xlfn.COUNTIFS(Математика!$H$1:$H$1000,5,Математика!$G$1:$G$1000,"&lt;5")</f>
        <v>0</v>
      </c>
      <c r="P23" s="2">
        <f>_xlfn.COUNTIFS(Математика!$H$1:$H$1000,5,Математика!$M$1:$M$1000,"Призер")</f>
        <v>0</v>
      </c>
      <c r="Q23" s="2">
        <f>_xlfn.COUNTIFS(Математика!$H$1:$H$1000,5,Математика!$M$1:$M$1000,"Победитель")</f>
        <v>0</v>
      </c>
      <c r="R23" s="2">
        <f>_xlfn.COUNTIFS(Математика!$H$1:$H$1000,5,Математика!$M$1:$M$1000,"Победитель",Математика!$L$1:$L$1000,"100%")</f>
        <v>0</v>
      </c>
      <c r="S23" s="2">
        <f>COUNTIF(Математика!$H$1:$H$1000,6)</f>
        <v>0</v>
      </c>
      <c r="T23" s="209">
        <f>_xlfn.COUNTIFS(Математика!$H$1:$H$1000,6,Математика!$G$1:$G$1000,"&lt;6")</f>
        <v>0</v>
      </c>
      <c r="U23" s="2">
        <f>_xlfn.COUNTIFS(Математика!$H$1:$H$1000,6,Математика!$M$1:$M$1000,"Призер")</f>
        <v>0</v>
      </c>
      <c r="V23" s="2">
        <f>_xlfn.COUNTIFS(Математика!$H$1:$H$1000,6,Математика!$M$1:$M$1000,"Победитель")</f>
        <v>0</v>
      </c>
      <c r="W23" s="2">
        <f>_xlfn.COUNTIFS(Математика!$H$1:$H$1000,6,Математика!$M$1:$M$1000,"Победитель",Математика!$L$1:$L$1000,"100%")</f>
        <v>0</v>
      </c>
      <c r="X23" s="2">
        <f>COUNTIF(Математика!$H$1:$H$1000,7)</f>
        <v>0</v>
      </c>
      <c r="Y23" s="209">
        <f>_xlfn.COUNTIFS(Математика!$H$1:$H$1000,7,Математика!$G$1:$G$1000,"&lt;7")</f>
        <v>0</v>
      </c>
      <c r="Z23" s="2">
        <f>_xlfn.COUNTIFS(Математика!$H$1:$H$1000,7,Математика!$M$1:$M$1000,"Призер")</f>
        <v>0</v>
      </c>
      <c r="AA23" s="2">
        <f>_xlfn.COUNTIFS(Математика!$H$1:$H$1000,7,Математика!$M$1:$M$1000,"Победитель")</f>
        <v>0</v>
      </c>
      <c r="AB23" s="2">
        <f>_xlfn.COUNTIFS(Математика!$H$1:$H$1000,7,Математика!$M$1:$M$1000,"Победитель",Математика!$L$1:$L$1000,"100%")</f>
        <v>0</v>
      </c>
      <c r="AC23" s="2">
        <f>COUNTIF(Математика!$H$1:$H$1000,8)</f>
        <v>0</v>
      </c>
      <c r="AD23" s="209">
        <f>_xlfn.COUNTIFS(Математика!$H$1:$H$1000,8,Математика!$G$1:$G$1000,"&lt;8")</f>
        <v>0</v>
      </c>
      <c r="AE23" s="2">
        <f>_xlfn.COUNTIFS(Математика!$H$1:$H$1000,8,Математика!$M$1:$M$1000,"Призер")</f>
        <v>0</v>
      </c>
      <c r="AF23" s="2">
        <f>_xlfn.COUNTIFS(Математика!$H$1:$H$1000,8,Математика!$M$1:$M$1000,"Победитель")</f>
        <v>0</v>
      </c>
      <c r="AG23" s="2">
        <f>_xlfn.COUNTIFS(Математика!$H$1:$H$1000,8,Математика!$M$1:$M$1000,"Победитель",Математика!$L$1:$L$1000,"100%")</f>
        <v>0</v>
      </c>
      <c r="AH23" s="2">
        <f>COUNTIF(Математика!$H$1:$H$1000,9)</f>
        <v>0</v>
      </c>
      <c r="AI23" s="209">
        <f>_xlfn.COUNTIFS(Математика!$H$1:$H$1000,9,Математика!$G$1:$G$1000,"&lt;9")</f>
        <v>0</v>
      </c>
      <c r="AJ23" s="2">
        <f>_xlfn.COUNTIFS(Математика!$H$1:$H$1000,9,Математика!$M$1:$M$1000,"Призер")</f>
        <v>0</v>
      </c>
      <c r="AK23" s="2">
        <f>_xlfn.COUNTIFS(Математика!$H$1:$H$1000,9,Математика!$M$1:$M$1000,"Победитель")</f>
        <v>0</v>
      </c>
      <c r="AL23" s="2">
        <f>_xlfn.COUNTIFS(Математика!$H$1:$H$1000,9,Математика!$M$1:$M$1000,"Победитель",Математика!$L$1:$L$1000,"100%")</f>
        <v>0</v>
      </c>
      <c r="AM23" s="2">
        <f>COUNTIF(Математика!$H$1:$H$1000,10)</f>
        <v>0</v>
      </c>
      <c r="AN23" s="209">
        <f>_xlfn.COUNTIFS(Математика!$H$1:$H$1000,10,Математика!$G$1:$G$1000,"&lt;10")</f>
        <v>0</v>
      </c>
      <c r="AO23" s="2">
        <f>_xlfn.COUNTIFS(Математика!$H$1:$H$1000,10,Математика!$M$1:$M$1000,"Призер")</f>
        <v>0</v>
      </c>
      <c r="AP23" s="2">
        <f>_xlfn.COUNTIFS(Математика!$H$1:$H$1000,10,Математика!$M$1:$M$1000,"Победитель")</f>
        <v>0</v>
      </c>
      <c r="AQ23" s="2">
        <f>_xlfn.COUNTIFS(Математика!$H$1:$H$1000,10,Математика!$M$1:$M$1000,"Победитель",Математика!$L$1:$L$1000,"100%")</f>
        <v>0</v>
      </c>
      <c r="AR23" s="2">
        <f>COUNTIF(Математика!$H$1:$H$1000,11)</f>
        <v>0</v>
      </c>
      <c r="AS23" s="209">
        <f>_xlfn.COUNTIFS(Математика!$H$1:$H$1000,11,Математика!$G$1:$G$1000,"&lt;11")</f>
        <v>0</v>
      </c>
      <c r="AT23" s="2">
        <f>_xlfn.COUNTIFS(Математика!$H$1:$H$1000,11,Математика!$M$1:$M$1000,"Призер")</f>
        <v>0</v>
      </c>
      <c r="AU23" s="2">
        <f>_xlfn.COUNTIFS(Математика!$H$1:$H$1000,11,Математика!$M$1:$M$1000,"Победитель")</f>
        <v>0</v>
      </c>
      <c r="AV23" s="2">
        <f>_xlfn.COUNTIFS(Математика!$H$1:$H$1000,11,Математика!$M$1:$M$1000,"Победитель",Математика!$L$1:$L$1000,"100%")</f>
        <v>0</v>
      </c>
      <c r="AW23" s="122" t="e">
        <f t="shared" si="4"/>
        <v>#DIV/0!</v>
      </c>
    </row>
    <row r="24" spans="1:49" ht="12.75">
      <c r="A24" s="39">
        <v>12</v>
      </c>
      <c r="B24" s="37" t="s">
        <v>15</v>
      </c>
      <c r="C24" s="17">
        <f t="shared" si="0"/>
        <v>0</v>
      </c>
      <c r="D24" s="2">
        <f aca="true" t="shared" si="5" ref="D24:E27">N24+S24+X24+AC24+AH24+AM24+AR24</f>
        <v>0</v>
      </c>
      <c r="E24" s="2">
        <f t="shared" si="5"/>
        <v>0</v>
      </c>
      <c r="F24" s="2">
        <f>IF(SUM(P24,U24,Z24,AE24,AJ24,AO24,AT24)&lt;&gt;COUNTIF(Немецкий_язык!$M$1:$M$1000,"Призер"),"Ошибка",SUM(P24,U24,Z24,AE24,AJ24,AO24,AT24))</f>
        <v>0</v>
      </c>
      <c r="G24" s="2">
        <f>IF(SUM(Q24,V24,AA24,AF24,AK24,AP24,AU24)&lt;&gt;COUNTIF(Немецкий_язык!$M$1:$M$1000,"Победитель"),"Ошибка",SUM(Q24,V24,AA24,AF24,AK24,AP24,AU24))</f>
        <v>0</v>
      </c>
      <c r="H24" s="2">
        <f t="shared" si="3"/>
        <v>0</v>
      </c>
      <c r="I24" s="2"/>
      <c r="J24" s="2"/>
      <c r="K24" s="2"/>
      <c r="L24" s="2"/>
      <c r="M24" s="2"/>
      <c r="N24" s="2">
        <f>COUNTIF(Немецкий_язык!$H$1:$H$1000,5)</f>
        <v>0</v>
      </c>
      <c r="O24" s="209">
        <f>_xlfn.COUNTIFS(Немецкий_язык!$H$1:$H$1000,5,Немецкий_язык!$G$1:$G$1000,"&lt;5")</f>
        <v>0</v>
      </c>
      <c r="P24" s="2">
        <f>_xlfn.COUNTIFS(Немецкий_язык!$H$1:$H$1000,5,Немецкий_язык!$M$1:$M$1000,"Призер")</f>
        <v>0</v>
      </c>
      <c r="Q24" s="2">
        <f>_xlfn.COUNTIFS(Немецкий_язык!$H$1:$H$1000,5,Немецкий_язык!$M$1:$M$1000,"Победитель")</f>
        <v>0</v>
      </c>
      <c r="R24" s="2">
        <f>_xlfn.COUNTIFS(Немецкий_язык!$H$1:$H$1000,5,Немецкий_язык!$M$1:$M$1000,"Победитель",Немецкий_язык!$L$1:$L$1000,"100%")</f>
        <v>0</v>
      </c>
      <c r="S24" s="2">
        <f>COUNTIF(Немецкий_язык!$H$1:$H$1000,6)</f>
        <v>0</v>
      </c>
      <c r="T24" s="209">
        <f>_xlfn.COUNTIFS(Немецкий_язык!$H$1:$H$1000,6,Немецкий_язык!$G$1:$G$1000,"&lt;6")</f>
        <v>0</v>
      </c>
      <c r="U24" s="2">
        <f>_xlfn.COUNTIFS(Немецкий_язык!$H$1:$H$1000,6,Немецкий_язык!$M$1:$M$1000,"Призер")</f>
        <v>0</v>
      </c>
      <c r="V24" s="2">
        <f>_xlfn.COUNTIFS(Немецкий_язык!$H$1:$H$1000,6,Немецкий_язык!$M$1:$M$1000,"Победитель")</f>
        <v>0</v>
      </c>
      <c r="W24" s="2">
        <f>_xlfn.COUNTIFS(Немецкий_язык!$H$1:$H$1000,6,Немецкий_язык!$M$1:$M$1000,"Победитель",Немецкий_язык!$L$1:$L$1000,"100%")</f>
        <v>0</v>
      </c>
      <c r="X24" s="2">
        <f>COUNTIF(Немецкий_язык!$H$1:$H$1000,7)</f>
        <v>0</v>
      </c>
      <c r="Y24" s="209">
        <f>_xlfn.COUNTIFS(Немецкий_язык!$H$1:$H$1000,7,Немецкий_язык!$G$1:$G$1000,"&lt;7")</f>
        <v>0</v>
      </c>
      <c r="Z24" s="2">
        <f>_xlfn.COUNTIFS(Немецкий_язык!$H$1:$H$1000,7,Немецкий_язык!$M$1:$M$1000,"Призер")</f>
        <v>0</v>
      </c>
      <c r="AA24" s="2">
        <f>_xlfn.COUNTIFS(Немецкий_язык!$H$1:$H$1000,7,Немецкий_язык!$M$1:$M$1000,"Победитель")</f>
        <v>0</v>
      </c>
      <c r="AB24" s="2">
        <f>_xlfn.COUNTIFS(Немецкий_язык!$H$1:$H$1000,7,Немецкий_язык!$M$1:$M$1000,"Победитель",Немецкий_язык!$L$1:$L$1000,"100%")</f>
        <v>0</v>
      </c>
      <c r="AC24" s="2">
        <f>COUNTIF(Немецкий_язык!$H$1:$H$1000,8)</f>
        <v>0</v>
      </c>
      <c r="AD24" s="209">
        <f>_xlfn.COUNTIFS(Немецкий_язык!$H$1:$H$1000,8,Немецкий_язык!$G$1:$G$1000,"&lt;8")</f>
        <v>0</v>
      </c>
      <c r="AE24" s="2">
        <f>_xlfn.COUNTIFS(Немецкий_язык!$H$1:$H$1000,8,Немецкий_язык!$M$1:$M$1000,"Призер")</f>
        <v>0</v>
      </c>
      <c r="AF24" s="2">
        <f>_xlfn.COUNTIFS(Немецкий_язык!$H$1:$H$1000,8,Немецкий_язык!$M$1:$M$1000,"Победитель")</f>
        <v>0</v>
      </c>
      <c r="AG24" s="2">
        <f>_xlfn.COUNTIFS(Немецкий_язык!$H$1:$H$1000,8,Немецкий_язык!$M$1:$M$1000,"Победитель",Немецкий_язык!$L$1:$L$1000,"100%")</f>
        <v>0</v>
      </c>
      <c r="AH24" s="2">
        <f>COUNTIF(Немецкий_язык!$H$1:$H$1000,9)</f>
        <v>0</v>
      </c>
      <c r="AI24" s="209">
        <f>_xlfn.COUNTIFS(Немецкий_язык!$H$1:$H$1000,9,Немецкий_язык!$G$1:$G$1000,"&lt;9")</f>
        <v>0</v>
      </c>
      <c r="AJ24" s="2">
        <f>_xlfn.COUNTIFS(Немецкий_язык!$H$1:$H$1000,9,Немецкий_язык!$M$1:$M$1000,"Призер")</f>
        <v>0</v>
      </c>
      <c r="AK24" s="2">
        <f>_xlfn.COUNTIFS(Немецкий_язык!$H$1:$H$1000,9,Немецкий_язык!$M$1:$M$1000,"Победитель")</f>
        <v>0</v>
      </c>
      <c r="AL24" s="2">
        <f>_xlfn.COUNTIFS(Немецкий_язык!$H$1:$H$1000,9,Немецкий_язык!$M$1:$M$1000,"Победитель",Немецкий_язык!$L$1:$L$1000,"100%")</f>
        <v>0</v>
      </c>
      <c r="AM24" s="2">
        <f>COUNTIF(Немецкий_язык!$H$1:$H$1000,10)</f>
        <v>0</v>
      </c>
      <c r="AN24" s="209">
        <f>_xlfn.COUNTIFS(Немецкий_язык!$H$1:$H$1000,10,Немецкий_язык!$G$1:$G$1000,"&lt;10")</f>
        <v>0</v>
      </c>
      <c r="AO24" s="2">
        <f>_xlfn.COUNTIFS(Немецкий_язык!$H$1:$H$1000,10,Немецкий_язык!$M$1:$M$1000,"Призер")</f>
        <v>0</v>
      </c>
      <c r="AP24" s="2">
        <f>_xlfn.COUNTIFS(Немецкий_язык!$H$1:$H$1000,10,Немецкий_язык!$M$1:$M$1000,"Победитель")</f>
        <v>0</v>
      </c>
      <c r="AQ24" s="2">
        <f>_xlfn.COUNTIFS(Немецкий_язык!$H$1:$H$1000,10,Немецкий_язык!$M$1:$M$1000,"Победитель",Немецкий_язык!$L$1:$L$1000,"100%")</f>
        <v>0</v>
      </c>
      <c r="AR24" s="2">
        <f>COUNTIF(Немецкий_язык!$H$1:$H$1000,11)</f>
        <v>0</v>
      </c>
      <c r="AS24" s="209">
        <f>_xlfn.COUNTIFS(Немецкий_язык!$H$1:$H$1000,11,Немецкий_язык!$G$1:$G$1000,"&lt;11")</f>
        <v>0</v>
      </c>
      <c r="AT24" s="2">
        <f>_xlfn.COUNTIFS(Немецкий_язык!$H$1:$H$1000,11,Немецкий_язык!$M$1:$M$1000,"Призер")</f>
        <v>0</v>
      </c>
      <c r="AU24" s="2">
        <f>_xlfn.COUNTIFS(Немецкий_язык!$H$1:$H$1000,11,Немецкий_язык!$M$1:$M$1000,"Победитель")</f>
        <v>0</v>
      </c>
      <c r="AV24" s="2">
        <f>_xlfn.COUNTIFS(Немецкий_язык!$H$1:$H$1000,11,Немецкий_язык!$M$1:$M$1000,"Победитель",Немецкий_язык!$L$1:$L$1000,"100%")</f>
        <v>0</v>
      </c>
      <c r="AW24" s="122" t="e">
        <f t="shared" si="4"/>
        <v>#DIV/0!</v>
      </c>
    </row>
    <row r="25" spans="1:49" ht="12.75">
      <c r="A25" s="39">
        <v>13</v>
      </c>
      <c r="B25" s="170" t="s">
        <v>58</v>
      </c>
      <c r="C25" s="17">
        <f t="shared" si="0"/>
        <v>0</v>
      </c>
      <c r="D25" s="2">
        <f t="shared" si="5"/>
        <v>0</v>
      </c>
      <c r="E25" s="2">
        <f t="shared" si="5"/>
        <v>0</v>
      </c>
      <c r="F25" s="2">
        <f>IF(SUM(P25,U25,Z25,AE25,AJ25,AO25,AT25)&lt;&gt;COUNTIF(ОБЖ!$M$1:$M$1000,"Призер"),"Ошибка",SUM(P25,U25,Z25,AE25,AJ25,AO25,AT25))</f>
        <v>0</v>
      </c>
      <c r="G25" s="2">
        <f>IF(SUM(Q25,V25,AA25,AF25,AK25,AP25,AU25)&lt;&gt;COUNTIF(ОБЖ!$M$1:$M$1000,"Победитель"),"Ошибка",SUM(Q25,V25,AA25,AF25,AK25,AP25,AU25))</f>
        <v>0</v>
      </c>
      <c r="H25" s="2">
        <f t="shared" si="3"/>
        <v>0</v>
      </c>
      <c r="I25" s="2"/>
      <c r="J25" s="2"/>
      <c r="K25" s="2"/>
      <c r="L25" s="2"/>
      <c r="M25" s="2"/>
      <c r="N25" s="2">
        <f>COUNTIF(ОБЖ!$H$1:$H$1000,5)</f>
        <v>0</v>
      </c>
      <c r="O25" s="209">
        <f>_xlfn.COUNTIFS(ОБЖ!$H$1:$H$1000,5,ОБЖ!$G$1:$G$1000,"&lt;5")</f>
        <v>0</v>
      </c>
      <c r="P25" s="2">
        <f>_xlfn.COUNTIFS(ОБЖ!$H$1:$H$1000,5,ОБЖ!$M$1:$M$1000,"Призер")</f>
        <v>0</v>
      </c>
      <c r="Q25" s="2">
        <f>_xlfn.COUNTIFS(ОБЖ!$H$1:$H$1000,5,ОБЖ!$M$1:$M$1000,"Победитель")</f>
        <v>0</v>
      </c>
      <c r="R25" s="2">
        <f>_xlfn.COUNTIFS(ОБЖ!$H$1:$H$1000,5,ОБЖ!$M$1:$M$1000,"Победитель",ОБЖ!$L$1:$L$1000,"100%")</f>
        <v>0</v>
      </c>
      <c r="S25" s="2">
        <f>COUNTIF(ОБЖ!$H$1:$H$1000,6)</f>
        <v>0</v>
      </c>
      <c r="T25" s="209">
        <f>_xlfn.COUNTIFS(ОБЖ!$H$1:$H$1000,6,ОБЖ!$G$1:$G$1000,"&lt;6")</f>
        <v>0</v>
      </c>
      <c r="U25" s="2">
        <f>_xlfn.COUNTIFS(ОБЖ!$H$1:$H$1000,6,ОБЖ!$M$1:$M$1000,"Призер")</f>
        <v>0</v>
      </c>
      <c r="V25" s="2">
        <f>_xlfn.COUNTIFS(ОБЖ!$H$1:$H$1000,6,ОБЖ!$M$1:$M$1000,"Победитель")</f>
        <v>0</v>
      </c>
      <c r="W25" s="2">
        <f>_xlfn.COUNTIFS(ОБЖ!$H$1:$H$1000,6,ОБЖ!$M$1:$M$1000,"Победитель",ОБЖ!$L$1:$L$1000,"100%")</f>
        <v>0</v>
      </c>
      <c r="X25" s="2">
        <f>COUNTIF(ОБЖ!$H$1:$H$1000,7)</f>
        <v>0</v>
      </c>
      <c r="Y25" s="209">
        <f>_xlfn.COUNTIFS(ОБЖ!$H$1:$H$1000,7,ОБЖ!$G$1:$G$1000,"&lt;7")</f>
        <v>0</v>
      </c>
      <c r="Z25" s="2">
        <f>_xlfn.COUNTIFS(ОБЖ!$H$1:$H$1000,7,ОБЖ!$M$1:$M$1000,"Призер")</f>
        <v>0</v>
      </c>
      <c r="AA25" s="2">
        <f>_xlfn.COUNTIFS(ОБЖ!$H$1:$H$1000,7,ОБЖ!$M$1:$M$1000,"Победитель")</f>
        <v>0</v>
      </c>
      <c r="AB25" s="2">
        <f>_xlfn.COUNTIFS(ОБЖ!$H$1:$H$1000,7,ОБЖ!$M$1:$M$1000,"Победитель",ОБЖ!$L$1:$L$1000,"100%")</f>
        <v>0</v>
      </c>
      <c r="AC25" s="2">
        <f>COUNTIF(ОБЖ!$H$1:$H$1000,8)</f>
        <v>0</v>
      </c>
      <c r="AD25" s="209">
        <f>_xlfn.COUNTIFS(ОБЖ!$H$1:$H$1000,8,ОБЖ!$G$1:$G$1000,"&lt;8")</f>
        <v>0</v>
      </c>
      <c r="AE25" s="2">
        <f>_xlfn.COUNTIFS(ОБЖ!$H$1:$H$1000,8,ОБЖ!$M$1:$M$1000,"Призер")</f>
        <v>0</v>
      </c>
      <c r="AF25" s="2">
        <f>_xlfn.COUNTIFS(ОБЖ!$H$1:$H$1000,8,ОБЖ!$M$1:$M$1000,"Победитель")</f>
        <v>0</v>
      </c>
      <c r="AG25" s="2">
        <f>_xlfn.COUNTIFS(ОБЖ!$H$1:$H$1000,8,ОБЖ!$M$1:$M$1000,"Победитель",ОБЖ!$L$1:$L$1000,"100%")</f>
        <v>0</v>
      </c>
      <c r="AH25" s="2">
        <f>COUNTIF(ОБЖ!$H$1:$H$1000,9)</f>
        <v>0</v>
      </c>
      <c r="AI25" s="209">
        <f>_xlfn.COUNTIFS(ОБЖ!$H$1:$H$1000,9,ОБЖ!$G$1:$G$1000,"&lt;9")</f>
        <v>0</v>
      </c>
      <c r="AJ25" s="2">
        <f>_xlfn.COUNTIFS(ОБЖ!$H$1:$H$1000,9,ОБЖ!$M$1:$M$1000,"Призер")</f>
        <v>0</v>
      </c>
      <c r="AK25" s="2">
        <f>_xlfn.COUNTIFS(ОБЖ!$H$1:$H$1000,9,ОБЖ!$M$1:$M$1000,"Победитель")</f>
        <v>0</v>
      </c>
      <c r="AL25" s="2">
        <f>_xlfn.COUNTIFS(ОБЖ!$H$1:$H$1000,9,ОБЖ!$M$1:$M$1000,"Победитель",ОБЖ!$L$1:$L$1000,"100%")</f>
        <v>0</v>
      </c>
      <c r="AM25" s="2">
        <f>COUNTIF(ОБЖ!$H$1:$H$1000,10)</f>
        <v>0</v>
      </c>
      <c r="AN25" s="209">
        <f>_xlfn.COUNTIFS(ОБЖ!$H$1:$H$1000,10,ОБЖ!$G$1:$G$1000,"&lt;10")</f>
        <v>0</v>
      </c>
      <c r="AO25" s="2">
        <f>_xlfn.COUNTIFS(ОБЖ!$H$1:$H$1000,10,ОБЖ!$M$1:$M$1000,"Призер")</f>
        <v>0</v>
      </c>
      <c r="AP25" s="2">
        <f>_xlfn.COUNTIFS(ОБЖ!$H$1:$H$1000,10,ОБЖ!$M$1:$M$1000,"Победитель")</f>
        <v>0</v>
      </c>
      <c r="AQ25" s="2">
        <f>_xlfn.COUNTIFS(ОБЖ!$H$1:$H$1000,10,ОБЖ!$M$1:$M$1000,"Победитель",ОБЖ!$L$1:$L$1000,"100%")</f>
        <v>0</v>
      </c>
      <c r="AR25" s="2">
        <f>COUNTIF(ОБЖ!$H$1:$H$1000,11)</f>
        <v>0</v>
      </c>
      <c r="AS25" s="209">
        <f>_xlfn.COUNTIFS(ОБЖ!$H$1:$H$1000,11,ОБЖ!$G$1:$G$1000,"&lt;11")</f>
        <v>0</v>
      </c>
      <c r="AT25" s="2">
        <f>_xlfn.COUNTIFS(ОБЖ!$H$1:$H$1000,11,ОБЖ!$M$1:$M$1000,"Призер")</f>
        <v>0</v>
      </c>
      <c r="AU25" s="2">
        <f>_xlfn.COUNTIFS(ОБЖ!$H$1:$H$1000,11,ОБЖ!$M$1:$M$1000,"Победитель")</f>
        <v>0</v>
      </c>
      <c r="AV25" s="2">
        <f>_xlfn.COUNTIFS(ОБЖ!$H$1:$H$1000,11,ОБЖ!$M$1:$M$1000,"Победитель",ОБЖ!$L$1:$L$1000,"100%")</f>
        <v>0</v>
      </c>
      <c r="AW25" s="122" t="e">
        <f t="shared" si="4"/>
        <v>#DIV/0!</v>
      </c>
    </row>
    <row r="26" spans="1:49" ht="12.75">
      <c r="A26" s="39">
        <v>14</v>
      </c>
      <c r="B26" s="37" t="s">
        <v>46</v>
      </c>
      <c r="C26" s="17">
        <f t="shared" si="0"/>
        <v>1</v>
      </c>
      <c r="D26" s="2">
        <f t="shared" si="5"/>
        <v>84</v>
      </c>
      <c r="E26" s="2">
        <f t="shared" si="5"/>
        <v>0</v>
      </c>
      <c r="F26" s="2">
        <f>IF(SUM(P26,U26,Z26,AE26,AJ26,AO26,AT26)&lt;&gt;COUNTIF(Обществознание!$M$1:$M$999,"Призер"),"Ошибка",SUM(P26,U26,Z26,AE26,AJ26,AO26,AT26))</f>
        <v>15</v>
      </c>
      <c r="G26" s="2">
        <f>IF(SUM(Q26,V26,AA26,AF26,AK26,AP26,AU26)&lt;&gt;COUNTIF(Обществознание!$M$1:$M$999,"Победитель"),"Ошибка",SUM(Q26,V26,AA26,AF26,AK26,AP26,AU26))</f>
        <v>5</v>
      </c>
      <c r="H26" s="2">
        <f t="shared" si="3"/>
        <v>0</v>
      </c>
      <c r="I26" s="2"/>
      <c r="J26" s="2"/>
      <c r="K26" s="2"/>
      <c r="L26" s="2"/>
      <c r="M26" s="2"/>
      <c r="N26" s="2">
        <f>COUNTIF(Обществознание!$H$1:$H$999,5)</f>
        <v>0</v>
      </c>
      <c r="O26" s="209">
        <f>_xlfn.COUNTIFS(Обществознание!$H$1:$H$999,5,Обществознание!$G$1:$G$999,"&lt;5")</f>
        <v>0</v>
      </c>
      <c r="P26" s="2">
        <f>_xlfn.COUNTIFS(Обществознание!$H$1:$H$999,5,Обществознание!$M$1:$M$999,"Призер")</f>
        <v>0</v>
      </c>
      <c r="Q26" s="2">
        <f>_xlfn.COUNTIFS(Обществознание!$H$1:$H$999,5,Обществознание!$M$1:$M$999,"Победитель")</f>
        <v>0</v>
      </c>
      <c r="R26" s="2">
        <f>_xlfn.COUNTIFS(Обществознание!$H$1:$H$999,5,Обществознание!$M$1:$M$999,"Победитель",Обществознание!$L$1:$L$999,"100%")</f>
        <v>0</v>
      </c>
      <c r="S26" s="2">
        <f>COUNTIF(Обществознание!$H$1:$H$999,6)</f>
        <v>0</v>
      </c>
      <c r="T26" s="209">
        <f>_xlfn.COUNTIFS(Обществознание!$H$1:$H$999,6,Обществознание!$G$1:$G$999,"&lt;6")</f>
        <v>0</v>
      </c>
      <c r="U26" s="2">
        <f>_xlfn.COUNTIFS(Обществознание!$H$1:$H$999,6,Обществознание!$M$1:$M$999,"Призер")</f>
        <v>0</v>
      </c>
      <c r="V26" s="2">
        <f>_xlfn.COUNTIFS(Обществознание!$H$1:$H$999,6,Обществознание!$M$1:$M$999,"Победитель")</f>
        <v>0</v>
      </c>
      <c r="W26" s="2">
        <f>_xlfn.COUNTIFS(Обществознание!$H$1:$H$999,6,Обществознание!$M$1:$M$999,"Победитель",Обществознание!$L$1:$L$999,"100%")</f>
        <v>0</v>
      </c>
      <c r="X26" s="2">
        <f>COUNTIF(Обществознание!$H$1:$H$999,7)</f>
        <v>12</v>
      </c>
      <c r="Y26" s="209">
        <f>_xlfn.COUNTIFS(Обществознание!$H$1:$H$999,7,Обществознание!$G$1:$G$999,"&lt;7")</f>
        <v>0</v>
      </c>
      <c r="Z26" s="2">
        <f>_xlfn.COUNTIFS(Обществознание!$H$1:$H$999,7,Обществознание!$M$1:$M$999,"Призер")</f>
        <v>2</v>
      </c>
      <c r="AA26" s="2">
        <f>_xlfn.COUNTIFS(Обществознание!$H$1:$H$999,7,Обществознание!$M$1:$M$999,"Победитель")</f>
        <v>1</v>
      </c>
      <c r="AB26" s="2">
        <f>_xlfn.COUNTIFS(Обществознание!$H$1:$H$999,7,Обществознание!$M$1:$M$999,"Победитель",Обществознание!$L$1:$L$999,"100%")</f>
        <v>0</v>
      </c>
      <c r="AC26" s="2">
        <f>COUNTIF(Обществознание!$H$1:$H$999,8)</f>
        <v>23</v>
      </c>
      <c r="AD26" s="209">
        <f>_xlfn.COUNTIFS(Обществознание!$H$1:$H$999,8,Обществознание!$G$1:$G$999,"&lt;8")</f>
        <v>0</v>
      </c>
      <c r="AE26" s="2">
        <f>_xlfn.COUNTIFS(Обществознание!$H$1:$H$999,8,Обществознание!$M$1:$M$999,"Призер")</f>
        <v>4</v>
      </c>
      <c r="AF26" s="2">
        <f>_xlfn.COUNTIFS(Обществознание!$H$1:$H$999,8,Обществознание!$M$1:$M$999,"Победитель")</f>
        <v>1</v>
      </c>
      <c r="AG26" s="2">
        <f>_xlfn.COUNTIFS(Обществознание!$H$1:$H$999,8,Обществознание!$M$1:$M$999,"Победитель",Обществознание!$L$1:$L$999,"100%")</f>
        <v>0</v>
      </c>
      <c r="AH26" s="2">
        <f>COUNTIF(Обществознание!$H$1:$H$999,9)</f>
        <v>18</v>
      </c>
      <c r="AI26" s="209">
        <f>_xlfn.COUNTIFS(Обществознание!$H$1:$H$999,9,Обществознание!$G$1:$G$999,"&lt;9")</f>
        <v>0</v>
      </c>
      <c r="AJ26" s="2">
        <f>_xlfn.COUNTIFS(Обществознание!$H$1:$H$999,9,Обществознание!$M$1:$M$999,"Призер")</f>
        <v>3</v>
      </c>
      <c r="AK26" s="2">
        <f>_xlfn.COUNTIFS(Обществознание!$H$1:$H$999,9,Обществознание!$M$1:$M$999,"Победитель")</f>
        <v>1</v>
      </c>
      <c r="AL26" s="2">
        <f>_xlfn.COUNTIFS(Обществознание!$H$1:$H$999,9,Обществознание!$M$1:$M$999,"Победитель",Обществознание!$L$1:$L$999,"100%")</f>
        <v>0</v>
      </c>
      <c r="AM26" s="2">
        <f>COUNTIF(Обществознание!$H$1:$H$999,10)</f>
        <v>16</v>
      </c>
      <c r="AN26" s="209">
        <f>_xlfn.COUNTIFS(Обществознание!$H$1:$H$999,10,Обществознание!$G$1:$G$999,"&lt;10")</f>
        <v>0</v>
      </c>
      <c r="AO26" s="2">
        <f>_xlfn.COUNTIFS(Обществознание!$H$1:$H$999,10,Обществознание!$M$1:$M$999,"Призер")</f>
        <v>3</v>
      </c>
      <c r="AP26" s="2">
        <f>_xlfn.COUNTIFS(Обществознание!$H$1:$H$999,10,Обществознание!$M$1:$M$999,"Победитель")</f>
        <v>1</v>
      </c>
      <c r="AQ26" s="2">
        <f>_xlfn.COUNTIFS(Обществознание!$H$1:$H$999,10,Обществознание!$M$1:$M$999,"Победитель",Обществознание!$L$1:$L$999,"100%")</f>
        <v>0</v>
      </c>
      <c r="AR26" s="2">
        <f>COUNTIF(Обществознание!$H$1:$H$999,11)</f>
        <v>15</v>
      </c>
      <c r="AS26" s="209">
        <f>_xlfn.COUNTIFS(Обществознание!$H$1:$H$999,11,Обществознание!$G$1:$G$999,"&lt;11")</f>
        <v>0</v>
      </c>
      <c r="AT26" s="2">
        <f>_xlfn.COUNTIFS(Обществознание!$H$1:$H$999,11,Обществознание!$M$1:$M$999,"Призер")</f>
        <v>3</v>
      </c>
      <c r="AU26" s="2">
        <f>_xlfn.COUNTIFS(Обществознание!$H$1:$H$999,11,Обществознание!$M$1:$M$999,"Победитель")</f>
        <v>1</v>
      </c>
      <c r="AV26" s="2">
        <f>_xlfn.COUNTIFS(Обществознание!$H$1:$H$999,11,Обществознание!$M$1:$M$999,"Победитель",Обществознание!$L$1:$L$999,"100%")</f>
        <v>0</v>
      </c>
      <c r="AW26" s="122">
        <f t="shared" si="4"/>
        <v>0.23809523809523808</v>
      </c>
    </row>
    <row r="27" spans="1:49" ht="12.75">
      <c r="A27" s="39">
        <v>15</v>
      </c>
      <c r="B27" s="37" t="s">
        <v>18</v>
      </c>
      <c r="C27" s="17">
        <f t="shared" si="0"/>
        <v>0</v>
      </c>
      <c r="D27" s="2">
        <f t="shared" si="5"/>
        <v>0</v>
      </c>
      <c r="E27" s="2">
        <f t="shared" si="5"/>
        <v>0</v>
      </c>
      <c r="F27" s="2">
        <f>IF(SUM(P27,U27,Z27,AE27,AJ27,AO27,AT27)&lt;&gt;COUNTIF(Право!$M$1:$M$1000,"Призер"),"Ошибка",SUM(P27,U27,Z27,AE27,AJ27,AO27,AT27))</f>
        <v>0</v>
      </c>
      <c r="G27" s="2">
        <f>IF(SUM(Q27,V27,AA27,AF27,AK27,AP27,AU27)&lt;&gt;COUNTIF(Право!$M$1:$M$1000,"Победитель"),"Ошибка",SUM(Q27,V27,AA27,AF27,AK27,AP27,AU27))</f>
        <v>0</v>
      </c>
      <c r="H27" s="2">
        <f t="shared" si="3"/>
        <v>0</v>
      </c>
      <c r="I27" s="2"/>
      <c r="J27" s="2"/>
      <c r="K27" s="2"/>
      <c r="L27" s="2"/>
      <c r="M27" s="2"/>
      <c r="N27" s="2">
        <f>COUNTIF(Право!$H$1:$H$1000,5)</f>
        <v>0</v>
      </c>
      <c r="O27" s="209">
        <f>_xlfn.COUNTIFS(Право!$H$1:$H$1000,5,Право!$G$1:$G$1000,"&lt;5")</f>
        <v>0</v>
      </c>
      <c r="P27" s="2">
        <f>_xlfn.COUNTIFS(Право!$H$1:$H$1000,5,Право!$M$1:$M$1000,"Призер")</f>
        <v>0</v>
      </c>
      <c r="Q27" s="2">
        <f>_xlfn.COUNTIFS(Право!$H$1:$H$1000,5,Право!$M$1:$M$1000,"Победитель")</f>
        <v>0</v>
      </c>
      <c r="R27" s="2">
        <f>_xlfn.COUNTIFS(Право!$H$1:$H$1000,5,Право!$M$1:$M$1000,"Победитель",Право!$L$1:$L$1000,"100%")</f>
        <v>0</v>
      </c>
      <c r="S27" s="2">
        <f>COUNTIF(Право!$H$1:$H$1000,6)</f>
        <v>0</v>
      </c>
      <c r="T27" s="209">
        <f>_xlfn.COUNTIFS(Право!$H$1:$H$1000,6,Право!$G$1:$G$1000,"&lt;6")</f>
        <v>0</v>
      </c>
      <c r="U27" s="2">
        <f>_xlfn.COUNTIFS(Право!$H$1:$H$1000,6,Право!$M$1:$M$1000,"Призер")</f>
        <v>0</v>
      </c>
      <c r="V27" s="2">
        <f>_xlfn.COUNTIFS(Право!$H$1:$H$1000,6,Право!$M$1:$M$1000,"Победитель")</f>
        <v>0</v>
      </c>
      <c r="W27" s="2">
        <f>_xlfn.COUNTIFS(Право!$H$1:$H$1000,6,Право!$M$1:$M$1000,"Победитель",Право!$L$1:$L$1000,"100%")</f>
        <v>0</v>
      </c>
      <c r="X27" s="2">
        <f>COUNTIF(Право!$H$1:$H$1000,7)</f>
        <v>0</v>
      </c>
      <c r="Y27" s="209">
        <f>_xlfn.COUNTIFS(Право!$H$1:$H$1000,7,Право!$G$1:$G$1000,"&lt;7")</f>
        <v>0</v>
      </c>
      <c r="Z27" s="2">
        <f>_xlfn.COUNTIFS(Право!$H$1:$H$1000,7,Право!$M$1:$M$1000,"Призер")</f>
        <v>0</v>
      </c>
      <c r="AA27" s="2">
        <f>_xlfn.COUNTIFS(Право!$H$1:$H$1000,7,Право!$M$1:$M$1000,"Победитель")</f>
        <v>0</v>
      </c>
      <c r="AB27" s="2">
        <f>_xlfn.COUNTIFS(Право!$H$1:$H$1000,7,Право!$M$1:$M$1000,"Победитель",Право!$L$1:$L$1000,"100%")</f>
        <v>0</v>
      </c>
      <c r="AC27" s="2">
        <f>COUNTIF(Право!$H$1:$H$1000,8)</f>
        <v>0</v>
      </c>
      <c r="AD27" s="209">
        <f>_xlfn.COUNTIFS(Право!$H$1:$H$1000,8,Право!$G$1:$G$1000,"&lt;8")</f>
        <v>0</v>
      </c>
      <c r="AE27" s="2">
        <f>_xlfn.COUNTIFS(Право!$H$1:$H$1000,8,Право!$M$1:$M$1000,"Призер")</f>
        <v>0</v>
      </c>
      <c r="AF27" s="2">
        <f>_xlfn.COUNTIFS(Право!$H$1:$H$1000,8,Право!$M$1:$M$1000,"Победитель")</f>
        <v>0</v>
      </c>
      <c r="AG27" s="2">
        <f>_xlfn.COUNTIFS(Право!$H$1:$H$1000,8,Право!$M$1:$M$1000,"Победитель",Право!$L$1:$L$1000,"100%")</f>
        <v>0</v>
      </c>
      <c r="AH27" s="2">
        <f>COUNTIF(Право!$H$1:$H$1000,9)</f>
        <v>0</v>
      </c>
      <c r="AI27" s="209">
        <f>_xlfn.COUNTIFS(Право!$H$1:$H$1000,9,Право!$G$1:$G$1000,"&lt;9")</f>
        <v>0</v>
      </c>
      <c r="AJ27" s="2">
        <f>_xlfn.COUNTIFS(Право!$H$1:$H$1000,9,Право!$M$1:$M$1000,"Призер")</f>
        <v>0</v>
      </c>
      <c r="AK27" s="2">
        <f>_xlfn.COUNTIFS(Право!$H$1:$H$1000,9,Право!$M$1:$M$1000,"Победитель")</f>
        <v>0</v>
      </c>
      <c r="AL27" s="2">
        <f>_xlfn.COUNTIFS(Право!$H$1:$H$1000,9,Право!$M$1:$M$1000,"Победитель",Право!$L$1:$L$1000,"100%")</f>
        <v>0</v>
      </c>
      <c r="AM27" s="2">
        <f>COUNTIF(Право!$H$1:$H$1000,10)</f>
        <v>0</v>
      </c>
      <c r="AN27" s="209">
        <f>_xlfn.COUNTIFS(Право!$H$1:$H$1000,10,Право!$G$1:$G$1000,"&lt;10")</f>
        <v>0</v>
      </c>
      <c r="AO27" s="2">
        <f>_xlfn.COUNTIFS(Право!$H$1:$H$1000,10,Право!$M$1:$M$1000,"Призер")</f>
        <v>0</v>
      </c>
      <c r="AP27" s="2">
        <f>_xlfn.COUNTIFS(Право!$H$1:$H$1000,10,Право!$M$1:$M$1000,"Победитель")</f>
        <v>0</v>
      </c>
      <c r="AQ27" s="2">
        <f>_xlfn.COUNTIFS(Право!$H$1:$H$1000,10,Право!$M$1:$M$1000,"Победитель",Право!$L$1:$L$1000,"100%")</f>
        <v>0</v>
      </c>
      <c r="AR27" s="2">
        <f>COUNTIF(Право!$H$1:$H$1000,11)</f>
        <v>0</v>
      </c>
      <c r="AS27" s="209">
        <f>_xlfn.COUNTIFS(Право!$H$1:$H$1000,11,Право!$G$1:$G$1000,"&lt;11")</f>
        <v>0</v>
      </c>
      <c r="AT27" s="2">
        <f>_xlfn.COUNTIFS(Право!$H$1:$H$1000,11,Право!$M$1:$M$1000,"Призер")</f>
        <v>0</v>
      </c>
      <c r="AU27" s="2">
        <f>_xlfn.COUNTIFS(Право!$H$1:$H$1000,11,Право!$M$1:$M$1000,"Победитель")</f>
        <v>0</v>
      </c>
      <c r="AV27" s="2">
        <f>_xlfn.COUNTIFS(Право!$H$1:$H$1000,11,Право!$M$1:$M$1000,"Победитель",Право!$L$1:$L$1000,"100%")</f>
        <v>0</v>
      </c>
      <c r="AW27" s="122" t="e">
        <f t="shared" si="4"/>
        <v>#DIV/0!</v>
      </c>
    </row>
    <row r="28" spans="1:49" ht="12.75">
      <c r="A28" s="39">
        <v>16</v>
      </c>
      <c r="B28" s="37" t="s">
        <v>9</v>
      </c>
      <c r="C28" s="17">
        <f t="shared" si="0"/>
        <v>1</v>
      </c>
      <c r="D28" s="2">
        <f>I28+N28+S28+X28+AC28+AH28+AM28+AR28</f>
        <v>155</v>
      </c>
      <c r="E28" s="2">
        <f>J28+O28+T28+Y28+AD28+AI28+AN28+AS28</f>
        <v>0</v>
      </c>
      <c r="F28" s="2">
        <f>IF(SUM(K28,P28,U28,Z28,AE28,AJ28,AO28,AT28)&lt;&gt;COUNTIF(Русский_язык!$M$1:$M$1000,"Призер"),"Ошибка",SUM(K28,P28,U28,Z28,AE28,AJ28,AO28,AT28))</f>
        <v>19</v>
      </c>
      <c r="G28" s="2">
        <f>IF(SUM(L28,Q28,V28,AA28,AF28,AK28,AP28,AU28)&lt;&gt;COUNTIF(Русский_язык!$M$1:$M$1000,"Победитель"),"Ошибка",SUM(L28,Q28,V28,AA28,AF28,AK28,AP28,AU28))</f>
        <v>1</v>
      </c>
      <c r="H28" s="2">
        <f t="shared" si="3"/>
        <v>0</v>
      </c>
      <c r="I28" s="2">
        <f>COUNTIF(Русский_язык!$H$1:$H$1000,4)</f>
        <v>42</v>
      </c>
      <c r="J28" s="209">
        <f>_xlfn.COUNTIFS(Русский_язык!$H$1:$H$1000,4,Русский_язык!$G$1:$G$1000,"&lt;4")</f>
        <v>0</v>
      </c>
      <c r="K28" s="2">
        <f>_xlfn.COUNTIFS(Русский_язык!$H$1:$H$1000,4,Русский_язык!$M$1:$M$1000,"Призер")</f>
        <v>0</v>
      </c>
      <c r="L28" s="2">
        <f>_xlfn.COUNTIFS(Русский_язык!$H$1:$H$1000,4,Русский_язык!$M$1:$M$1000,"Победитель")</f>
        <v>0</v>
      </c>
      <c r="M28" s="2">
        <f>_xlfn.COUNTIFS(Русский_язык!$H$1:$H$1000,4,Русский_язык!$M$1:$M$1000,"Победитель",Русский_язык!$L$1:$L$1000,"100%")</f>
        <v>0</v>
      </c>
      <c r="N28" s="2">
        <f>COUNTIF(Русский_язык!$H$1:$H$1000,5)</f>
        <v>11</v>
      </c>
      <c r="O28" s="209">
        <f>_xlfn.COUNTIFS(Русский_язык!$H$1:$H$1000,5,Русский_язык!$G$1:$G$1000,"&lt;5")</f>
        <v>0</v>
      </c>
      <c r="P28" s="2">
        <f>_xlfn.COUNTIFS(Русский_язык!$H$1:$H$1000,5,Русский_язык!$M$1:$M$1000,"Призер")</f>
        <v>3</v>
      </c>
      <c r="Q28" s="2">
        <f>_xlfn.COUNTIFS(Русский_язык!$H$1:$H$1000,5,Русский_язык!$M$1:$M$1000,"Победитель")</f>
        <v>0</v>
      </c>
      <c r="R28" s="2">
        <f>_xlfn.COUNTIFS(Русский_язык!$H$1:$H$1000,5,Русский_язык!$M$1:$M$1000,"Победитель",Русский_язык!$L$1:$L$1000,"100%")</f>
        <v>0</v>
      </c>
      <c r="S28" s="2">
        <f>COUNTIF(Русский_язык!$H$1:$H$1000,6)</f>
        <v>9</v>
      </c>
      <c r="T28" s="209">
        <f>_xlfn.COUNTIFS(Русский_язык!$H$1:$H$1000,6,Русский_язык!$G$1:$G$1000,"&lt;6")</f>
        <v>0</v>
      </c>
      <c r="U28" s="2">
        <f>_xlfn.COUNTIFS(Русский_язык!$H$1:$H$1000,6,Русский_язык!$M$1:$M$1000,"Призер")</f>
        <v>1</v>
      </c>
      <c r="V28" s="2">
        <f>_xlfn.COUNTIFS(Русский_язык!$H$1:$H$1000,6,Русский_язык!$M$1:$M$1000,"Победитель")</f>
        <v>0</v>
      </c>
      <c r="W28" s="2">
        <f>_xlfn.COUNTIFS(Русский_язык!$H$1:$H$1000,6,Русский_язык!$M$1:$M$1000,"Победитель",Русский_язык!$L$1:$L$1000,"100%")</f>
        <v>0</v>
      </c>
      <c r="X28" s="2">
        <f>COUNTIF(Русский_язык!$H$1:$H$1000,7)</f>
        <v>26</v>
      </c>
      <c r="Y28" s="209">
        <f>_xlfn.COUNTIFS(Русский_язык!$H$1:$H$1000,7,Русский_язык!$G$1:$G$1000,"&lt;7")</f>
        <v>0</v>
      </c>
      <c r="Z28" s="2">
        <f>_xlfn.COUNTIFS(Русский_язык!$H$1:$H$1000,7,Русский_язык!$M$1:$M$1000,"Призер")</f>
        <v>4</v>
      </c>
      <c r="AA28" s="2">
        <f>_xlfn.COUNTIFS(Русский_язык!$H$1:$H$1000,7,Русский_язык!$M$1:$M$1000,"Победитель")</f>
        <v>0</v>
      </c>
      <c r="AB28" s="2">
        <f>_xlfn.COUNTIFS(Русский_язык!$H$1:$H$1000,7,Русский_язык!$M$1:$M$1000,"Победитель",Русский_язык!$L$1:$L$1000,"100%")</f>
        <v>0</v>
      </c>
      <c r="AC28" s="2">
        <f>COUNTIF(Русский_язык!$H$1:$H$1000,8)</f>
        <v>28</v>
      </c>
      <c r="AD28" s="209">
        <f>_xlfn.COUNTIFS(Русский_язык!$H$1:$H$1000,8,Русский_язык!$G$1:$G$1000,"&lt;8")</f>
        <v>0</v>
      </c>
      <c r="AE28" s="2">
        <f>_xlfn.COUNTIFS(Русский_язык!$H$1:$H$1000,8,Русский_язык!$M$1:$M$1000,"Призер")</f>
        <v>5</v>
      </c>
      <c r="AF28" s="2">
        <f>_xlfn.COUNTIFS(Русский_язык!$H$1:$H$1000,8,Русский_язык!$M$1:$M$1000,"Победитель")</f>
        <v>0</v>
      </c>
      <c r="AG28" s="2">
        <f>_xlfn.COUNTIFS(Русский_язык!$H$1:$H$1000,8,Русский_язык!$M$1:$M$1000,"Победитель",Русский_язык!$L$1:$L$1000,"100%")</f>
        <v>0</v>
      </c>
      <c r="AH28" s="2">
        <f>COUNTIF(Русский_язык!$H$1:$H$1000,9)</f>
        <v>15</v>
      </c>
      <c r="AI28" s="209">
        <f>_xlfn.COUNTIFS(Русский_язык!$H$1:$H$1000,9,Русский_язык!$G$1:$G$1000,"&lt;9")</f>
        <v>0</v>
      </c>
      <c r="AJ28" s="2">
        <f>_xlfn.COUNTIFS(Русский_язык!$H$1:$H$1000,9,Русский_язык!$M$1:$M$1000,"Призер")</f>
        <v>3</v>
      </c>
      <c r="AK28" s="2">
        <f>_xlfn.COUNTIFS(Русский_язык!$H$1:$H$1000,9,Русский_язык!$M$1:$M$1000,"Победитель")</f>
        <v>0</v>
      </c>
      <c r="AL28" s="2">
        <f>_xlfn.COUNTIFS(Русский_язык!$H$1:$H$1000,9,Русский_язык!$M$1:$M$1000,"Победитель",Русский_язык!$L$1:$L$1000,"100%")</f>
        <v>0</v>
      </c>
      <c r="AM28" s="2">
        <f>COUNTIF(Русский_язык!$H$1:$H$1000,10)</f>
        <v>19</v>
      </c>
      <c r="AN28" s="209">
        <f>_xlfn.COUNTIFS(Русский_язык!$H$1:$H$1000,10,Русский_язык!$G$1:$G$1000,"&lt;10")</f>
        <v>0</v>
      </c>
      <c r="AO28" s="2">
        <f>_xlfn.COUNTIFS(Русский_язык!$H$1:$H$1000,10,Русский_язык!$M$1:$M$1000,"Призер")</f>
        <v>2</v>
      </c>
      <c r="AP28" s="2">
        <f>_xlfn.COUNTIFS(Русский_язык!$H$1:$H$1000,10,Русский_язык!$M$1:$M$1000,"Победитель")</f>
        <v>1</v>
      </c>
      <c r="AQ28" s="2">
        <f>_xlfn.COUNTIFS(Русский_язык!$H$1:$H$1000,10,Русский_язык!$M$1:$M$1000,"Победитель",Русский_язык!$L$1:$L$1000,"100%")</f>
        <v>0</v>
      </c>
      <c r="AR28" s="2">
        <f>COUNTIF(Русский_язык!$H$1:$H$1000,11)</f>
        <v>5</v>
      </c>
      <c r="AS28" s="209">
        <f>_xlfn.COUNTIFS(Русский_язык!$H$1:$H$1000,11,Русский_язык!$G$1:$G$1000,"&lt;11")</f>
        <v>0</v>
      </c>
      <c r="AT28" s="2">
        <f>_xlfn.COUNTIFS(Русский_язык!$H$1:$H$1000,11,Русский_язык!$M$1:$M$1000,"Призер")</f>
        <v>1</v>
      </c>
      <c r="AU28" s="2">
        <f>_xlfn.COUNTIFS(Русский_язык!$H$1:$H$1000,11,Русский_язык!$M$1:$M$1000,"Победитель")</f>
        <v>0</v>
      </c>
      <c r="AV28" s="2">
        <f>_xlfn.COUNTIFS(Русский_язык!$H$1:$H$1000,11,Русский_язык!$M$1:$M$1000,"Победитель",Русский_язык!$L$1:$L$1000,"100%")</f>
        <v>0</v>
      </c>
      <c r="AW28" s="122">
        <f t="shared" si="4"/>
        <v>0.12903225806451613</v>
      </c>
    </row>
    <row r="29" spans="1:49" ht="12.75">
      <c r="A29" s="39">
        <v>17</v>
      </c>
      <c r="B29" s="37" t="s">
        <v>16</v>
      </c>
      <c r="C29" s="17">
        <f t="shared" si="0"/>
        <v>0</v>
      </c>
      <c r="D29" s="2">
        <f aca="true" t="shared" si="6" ref="D29:E35">N29+S29+X29+AC29+AH29+AM29+AR29</f>
        <v>0</v>
      </c>
      <c r="E29" s="2">
        <f t="shared" si="6"/>
        <v>0</v>
      </c>
      <c r="F29" s="2">
        <f>IF(SUM(P29,U29,Z29,AE29,AJ29,AO29,AT29)&lt;&gt;COUNTIF(Технология!$M$1:$M$1000,"Призер"),"Ошибка",SUM(P29,U29,Z29,AE29,AJ29,AO29,AT29))</f>
        <v>0</v>
      </c>
      <c r="G29" s="2">
        <f>IF(SUM(Q29,V29,AA29,AF29,AK29,AP29,AU29)&lt;&gt;COUNTIF(Технология!$M$1:$M$1000,"Победитель"),"Ошибка",SUM(Q29,V29,AA29,AF29,AK29,AP29,AU29))</f>
        <v>0</v>
      </c>
      <c r="H29" s="2">
        <f t="shared" si="3"/>
        <v>0</v>
      </c>
      <c r="I29" s="2"/>
      <c r="J29" s="2"/>
      <c r="K29" s="2"/>
      <c r="L29" s="2"/>
      <c r="M29" s="2"/>
      <c r="N29" s="2">
        <f>COUNTIF(Технология!$H$1:$H$1000,5)</f>
        <v>0</v>
      </c>
      <c r="O29" s="209">
        <f>_xlfn.COUNTIFS(Технология!$H$1:$H$1000,5,Технология!$G$1:$G$1000,"&lt;5")</f>
        <v>0</v>
      </c>
      <c r="P29" s="2">
        <f>_xlfn.COUNTIFS(Технология!$H$1:$H$1000,5,Технология!$M$1:$M$1000,"Призер")</f>
        <v>0</v>
      </c>
      <c r="Q29" s="2">
        <f>_xlfn.COUNTIFS(Технология!$H$1:$H$1000,5,Технология!$M$1:$M$1000,"Победитель")</f>
        <v>0</v>
      </c>
      <c r="R29" s="2">
        <f>_xlfn.COUNTIFS(Технология!$H$1:$H$1000,5,Технология!$M$1:$M$1000,"Победитель",Технология!$L$1:$L$1000,"100%")</f>
        <v>0</v>
      </c>
      <c r="S29" s="2">
        <f>COUNTIF(Технология!$H$1:$H$1000,6)</f>
        <v>0</v>
      </c>
      <c r="T29" s="209">
        <f>_xlfn.COUNTIFS(Технология!$H$1:$H$1000,6,Технология!$G$1:$G$1000,"&lt;6")</f>
        <v>0</v>
      </c>
      <c r="U29" s="2">
        <f>_xlfn.COUNTIFS(Технология!$H$1:$H$1000,6,Технология!$M$1:$M$1000,"Призер")</f>
        <v>0</v>
      </c>
      <c r="V29" s="2">
        <f>_xlfn.COUNTIFS(Технология!$H$1:$H$1000,6,Технология!$M$1:$M$1000,"Победитель")</f>
        <v>0</v>
      </c>
      <c r="W29" s="2">
        <f>_xlfn.COUNTIFS(Технология!$H$1:$H$1000,6,Технология!$M$1:$M$1000,"Победитель",Технология!$L$1:$L$1000,"100%")</f>
        <v>0</v>
      </c>
      <c r="X29" s="2">
        <f>COUNTIF(Технология!$H$1:$H$1000,7)</f>
        <v>0</v>
      </c>
      <c r="Y29" s="209">
        <f>_xlfn.COUNTIFS(Технология!$H$1:$H$1000,7,Технология!$G$1:$G$1000,"&lt;7")</f>
        <v>0</v>
      </c>
      <c r="Z29" s="2">
        <f>_xlfn.COUNTIFS(Технология!$H$1:$H$1000,7,Технология!$M$1:$M$1000,"Призер")</f>
        <v>0</v>
      </c>
      <c r="AA29" s="2">
        <f>_xlfn.COUNTIFS(Технология!$H$1:$H$1000,7,Технология!$M$1:$M$1000,"Победитель")</f>
        <v>0</v>
      </c>
      <c r="AB29" s="2">
        <f>_xlfn.COUNTIFS(Технология!$H$1:$H$1000,7,Технология!$M$1:$M$1000,"Победитель",Технология!$L$1:$L$1000,"100%")</f>
        <v>0</v>
      </c>
      <c r="AC29" s="2">
        <f>COUNTIF(Технология!$H$1:$H$1000,8)</f>
        <v>0</v>
      </c>
      <c r="AD29" s="209">
        <f>_xlfn.COUNTIFS(Технология!$H$1:$H$1000,8,Технология!$G$1:$G$1000,"&lt;8")</f>
        <v>0</v>
      </c>
      <c r="AE29" s="2">
        <f>_xlfn.COUNTIFS(Технология!$H$1:$H$1000,8,Технология!$M$1:$M$1000,"Призер")</f>
        <v>0</v>
      </c>
      <c r="AF29" s="2">
        <f>_xlfn.COUNTIFS(Технология!$H$1:$H$1000,8,Технология!$M$1:$M$1000,"Победитель")</f>
        <v>0</v>
      </c>
      <c r="AG29" s="2">
        <f>_xlfn.COUNTIFS(Технология!$H$1:$H$1000,8,Технология!$M$1:$M$1000,"Победитель",Технология!$L$1:$L$1000,"100%")</f>
        <v>0</v>
      </c>
      <c r="AH29" s="2">
        <f>COUNTIF(Технология!$H$1:$H$1000,9)</f>
        <v>0</v>
      </c>
      <c r="AI29" s="209">
        <f>_xlfn.COUNTIFS(Технология!$H$1:$H$1000,9,Технология!$G$1:$G$1000,"&lt;9")</f>
        <v>0</v>
      </c>
      <c r="AJ29" s="2">
        <f>_xlfn.COUNTIFS(Технология!$H$1:$H$1000,9,Технология!$M$1:$M$1000,"Призер")</f>
        <v>0</v>
      </c>
      <c r="AK29" s="2">
        <f>_xlfn.COUNTIFS(Технология!$H$1:$H$1000,9,Технология!$M$1:$M$1000,"Победитель")</f>
        <v>0</v>
      </c>
      <c r="AL29" s="2">
        <f>_xlfn.COUNTIFS(Технология!$H$1:$H$1000,9,Технология!$M$1:$M$1000,"Победитель",Технология!$L$1:$L$1000,"100%")</f>
        <v>0</v>
      </c>
      <c r="AM29" s="2">
        <f>COUNTIF(Технология!$H$1:$H$1000,10)</f>
        <v>0</v>
      </c>
      <c r="AN29" s="209">
        <f>_xlfn.COUNTIFS(Технология!$H$1:$H$1000,10,Технология!$G$1:$G$1000,"&lt;10")</f>
        <v>0</v>
      </c>
      <c r="AO29" s="2">
        <f>_xlfn.COUNTIFS(Технология!$H$1:$H$1000,10,Технология!$M$1:$M$1000,"Призер")</f>
        <v>0</v>
      </c>
      <c r="AP29" s="2">
        <f>_xlfn.COUNTIFS(Технология!$H$1:$H$1000,10,Технология!$M$1:$M$1000,"Победитель")</f>
        <v>0</v>
      </c>
      <c r="AQ29" s="2">
        <f>_xlfn.COUNTIFS(Технология!$H$1:$H$1000,10,Технология!$M$1:$M$1000,"Победитель",Технология!$L$1:$L$1000,"100%")</f>
        <v>0</v>
      </c>
      <c r="AR29" s="2">
        <f>COUNTIF(Технология!$H$1:$H$1000,11)</f>
        <v>0</v>
      </c>
      <c r="AS29" s="209">
        <f>_xlfn.COUNTIFS(Технология!$H$1:$H$1000,11,Технология!$G$1:$G$1000,"&lt;11")</f>
        <v>0</v>
      </c>
      <c r="AT29" s="2">
        <f>_xlfn.COUNTIFS(Технология!$H$1:$H$1000,11,Технология!$M$1:$M$1000,"Призер")</f>
        <v>0</v>
      </c>
      <c r="AU29" s="2">
        <f>_xlfn.COUNTIFS(Технология!$H$1:$H$1000,11,Технология!$M$1:$M$1000,"Победитель")</f>
        <v>0</v>
      </c>
      <c r="AV29" s="2">
        <f>_xlfn.COUNTIFS(Технология!$H$1:$H$1000,11,Технология!$M$1:$M$1000,"Победитель",Технология!$L$1:$L$1000,"100%")</f>
        <v>0</v>
      </c>
      <c r="AW29" s="122" t="e">
        <f t="shared" si="4"/>
        <v>#DIV/0!</v>
      </c>
    </row>
    <row r="30" spans="1:49" ht="12.75">
      <c r="A30" s="39">
        <v>18</v>
      </c>
      <c r="B30" s="37" t="s">
        <v>11</v>
      </c>
      <c r="C30" s="17">
        <f t="shared" si="0"/>
        <v>0</v>
      </c>
      <c r="D30" s="2">
        <f t="shared" si="6"/>
        <v>0</v>
      </c>
      <c r="E30" s="2">
        <f t="shared" si="6"/>
        <v>0</v>
      </c>
      <c r="F30" s="2">
        <f>IF(SUM(P30,U30,Z30,AE30,AJ30,AO30,AT30)&lt;&gt;COUNTIF(Физика!$M$1:$M$1000,"Призер"),"Ошибка",SUM(P30,U30,Z30,AE30,AJ30,AO30,AT30))</f>
        <v>0</v>
      </c>
      <c r="G30" s="2">
        <f>IF(SUM(Q30,V30,AA30,AF30,AK30,AP30,AU30)&lt;&gt;COUNTIF(Физика!$M$1:$M$1000,"Победитель"),"Ошибка",SUM(Q30,V30,AA30,AF30,AK30,AP30,AU30))</f>
        <v>0</v>
      </c>
      <c r="H30" s="2">
        <f t="shared" si="3"/>
        <v>0</v>
      </c>
      <c r="I30" s="2"/>
      <c r="J30" s="2"/>
      <c r="K30" s="2"/>
      <c r="L30" s="2"/>
      <c r="M30" s="2"/>
      <c r="N30" s="2">
        <f>COUNTIF(Физика!$H$1:$H$1000,5)</f>
        <v>0</v>
      </c>
      <c r="O30" s="209">
        <f>_xlfn.COUNTIFS(Физика!$H$1:$H$1000,5,Физика!$G$1:$G$1000,"&lt;5")</f>
        <v>0</v>
      </c>
      <c r="P30" s="2">
        <f>_xlfn.COUNTIFS(Физика!$H$1:$H$1000,5,Физика!$M$1:$M$1000,"Призер")</f>
        <v>0</v>
      </c>
      <c r="Q30" s="2">
        <f>_xlfn.COUNTIFS(Физика!$H$1:$H$1000,5,Физика!$M$1:$M$1000,"Победитель")</f>
        <v>0</v>
      </c>
      <c r="R30" s="2">
        <f>_xlfn.COUNTIFS(Физика!$H$1:$H$1000,5,Физика!$M$1:$M$1000,"Победитель",Физика!$L$1:$L$1000,"100%")</f>
        <v>0</v>
      </c>
      <c r="S30" s="2">
        <f>COUNTIF(Физика!$H$1:$H$1000,6)</f>
        <v>0</v>
      </c>
      <c r="T30" s="209">
        <f>_xlfn.COUNTIFS(Физика!$H$1:$H$1000,6,Физика!$G$1:$G$1000,"&lt;6")</f>
        <v>0</v>
      </c>
      <c r="U30" s="2">
        <f>_xlfn.COUNTIFS(Физика!$H$1:$H$1000,6,Физика!$M$1:$M$1000,"Призер")</f>
        <v>0</v>
      </c>
      <c r="V30" s="2">
        <f>_xlfn.COUNTIFS(Физика!$H$1:$H$1000,6,Физика!$M$1:$M$1000,"Победитель")</f>
        <v>0</v>
      </c>
      <c r="W30" s="2">
        <f>_xlfn.COUNTIFS(Физика!$H$1:$H$1000,6,Физика!$M$1:$M$1000,"Победитель",Физика!$L$1:$L$1000,"100%")</f>
        <v>0</v>
      </c>
      <c r="X30" s="2">
        <f>COUNTIF(Физика!$H$1:$H$1000,7)</f>
        <v>0</v>
      </c>
      <c r="Y30" s="209">
        <f>_xlfn.COUNTIFS(Физика!$H$1:$H$1000,7,Физика!$G$1:$G$1000,"&lt;7")</f>
        <v>0</v>
      </c>
      <c r="Z30" s="2">
        <f>_xlfn.COUNTIFS(Физика!$H$1:$H$1000,7,Физика!$M$1:$M$1000,"Призер")</f>
        <v>0</v>
      </c>
      <c r="AA30" s="2">
        <f>_xlfn.COUNTIFS(Физика!$H$1:$H$1000,7,Физика!$M$1:$M$1000,"Победитель")</f>
        <v>0</v>
      </c>
      <c r="AB30" s="2">
        <f>_xlfn.COUNTIFS(Физика!$H$1:$H$1000,7,Физика!$M$1:$M$1000,"Победитель",Физика!$L$1:$L$1000,"100%")</f>
        <v>0</v>
      </c>
      <c r="AC30" s="2">
        <f>COUNTIF(Физика!$H$1:$H$1000,8)</f>
        <v>0</v>
      </c>
      <c r="AD30" s="209">
        <f>_xlfn.COUNTIFS(Физика!$H$1:$H$1000,8,Физика!$G$1:$G$1000,"&lt;8")</f>
        <v>0</v>
      </c>
      <c r="AE30" s="2">
        <f>_xlfn.COUNTIFS(Физика!$H$1:$H$1000,8,Физика!$M$1:$M$1000,"Призер")</f>
        <v>0</v>
      </c>
      <c r="AF30" s="2">
        <f>_xlfn.COUNTIFS(Физика!$H$1:$H$1000,8,Физика!$M$1:$M$1000,"Победитель")</f>
        <v>0</v>
      </c>
      <c r="AG30" s="2">
        <f>_xlfn.COUNTIFS(Физика!$H$1:$H$1000,8,Физика!$M$1:$M$1000,"Победитель",Физика!$L$1:$L$1000,"100%")</f>
        <v>0</v>
      </c>
      <c r="AH30" s="2">
        <f>COUNTIF(Физика!$H$1:$H$1000,9)</f>
        <v>0</v>
      </c>
      <c r="AI30" s="209">
        <f>_xlfn.COUNTIFS(Физика!$H$1:$H$1000,9,Физика!$G$1:$G$1000,"&lt;9")</f>
        <v>0</v>
      </c>
      <c r="AJ30" s="2">
        <f>_xlfn.COUNTIFS(Физика!$H$1:$H$1000,9,Физика!$M$1:$M$1000,"Призер")</f>
        <v>0</v>
      </c>
      <c r="AK30" s="2">
        <f>_xlfn.COUNTIFS(Физика!$H$1:$H$1000,9,Физика!$M$1:$M$1000,"Победитель")</f>
        <v>0</v>
      </c>
      <c r="AL30" s="2">
        <f>_xlfn.COUNTIFS(Физика!$H$1:$H$1000,9,Физика!$M$1:$M$1000,"Победитель",Физика!$L$1:$L$1000,"100%")</f>
        <v>0</v>
      </c>
      <c r="AM30" s="2">
        <f>COUNTIF(Физика!$H$1:$H$1000,10)</f>
        <v>0</v>
      </c>
      <c r="AN30" s="209">
        <f>_xlfn.COUNTIFS(Физика!$H$1:$H$1000,10,Физика!$G$1:$G$1000,"&lt;10")</f>
        <v>0</v>
      </c>
      <c r="AO30" s="2">
        <f>_xlfn.COUNTIFS(Физика!$H$1:$H$1000,10,Физика!$M$1:$M$1000,"Призер")</f>
        <v>0</v>
      </c>
      <c r="AP30" s="2">
        <f>_xlfn.COUNTIFS(Физика!$H$1:$H$1000,10,Физика!$M$1:$M$1000,"Победитель")</f>
        <v>0</v>
      </c>
      <c r="AQ30" s="2">
        <f>_xlfn.COUNTIFS(Физика!$H$1:$H$1000,10,Физика!$M$1:$M$1000,"Победитель",Физика!$L$1:$L$1000,"100%")</f>
        <v>0</v>
      </c>
      <c r="AR30" s="2">
        <f>COUNTIF(Физика!$H$1:$H$1000,11)</f>
        <v>0</v>
      </c>
      <c r="AS30" s="209">
        <f>_xlfn.COUNTIFS(Физика!$H$1:$H$1000,11,Физика!$G$1:$G$1000,"&lt;11")</f>
        <v>0</v>
      </c>
      <c r="AT30" s="2">
        <f>_xlfn.COUNTIFS(Физика!$H$1:$H$1000,11,Физика!$M$1:$M$1000,"Призер")</f>
        <v>0</v>
      </c>
      <c r="AU30" s="2">
        <f>_xlfn.COUNTIFS(Физика!$H$1:$H$1000,11,Физика!$M$1:$M$1000,"Победитель")</f>
        <v>0</v>
      </c>
      <c r="AV30" s="2">
        <f>_xlfn.COUNTIFS(Физика!$H$1:$H$1000,11,Физика!$M$1:$M$1000,"Победитель",Физика!$L$1:$L$1000,"100%")</f>
        <v>0</v>
      </c>
      <c r="AW30" s="122" t="e">
        <f t="shared" si="4"/>
        <v>#DIV/0!</v>
      </c>
    </row>
    <row r="31" spans="1:49" ht="12.75">
      <c r="A31" s="39">
        <v>19</v>
      </c>
      <c r="B31" s="170" t="s">
        <v>20</v>
      </c>
      <c r="C31" s="17">
        <f t="shared" si="0"/>
        <v>0</v>
      </c>
      <c r="D31" s="2">
        <f t="shared" si="6"/>
        <v>0</v>
      </c>
      <c r="E31" s="2">
        <f t="shared" si="6"/>
        <v>0</v>
      </c>
      <c r="F31" s="2">
        <f>IF(SUM(P31,U31,Z31,AE31,AJ31,AO31,AT31)&lt;&gt;COUNTIF(Физическая_культура!$M$1:$M$1000,"Призер"),"Ошибка",SUM(P31,U31,Z31,AE31,AJ31,AO31,AT31))</f>
        <v>0</v>
      </c>
      <c r="G31" s="2">
        <f>IF(SUM(Q31,V31,AA31,AF31,AK31,AP31,AU31)&lt;&gt;COUNTIF(Физическая_культура!$M$1:$M$1000,"Победитель"),"Ошибка",SUM(Q31,V31,AA31,AF31,AK31,AP31,AU31))</f>
        <v>0</v>
      </c>
      <c r="H31" s="2">
        <f t="shared" si="3"/>
        <v>0</v>
      </c>
      <c r="I31" s="2"/>
      <c r="J31" s="2"/>
      <c r="K31" s="2"/>
      <c r="L31" s="2"/>
      <c r="M31" s="2"/>
      <c r="N31" s="2">
        <f>COUNTIF(Физическая_культура!$H$1:$H$1000,5)</f>
        <v>0</v>
      </c>
      <c r="O31" s="209">
        <f>_xlfn.COUNTIFS(Физическая_культура!$H$1:$H$1000,5,Физическая_культура!$G$1:$G$1000,"&lt;5")</f>
        <v>0</v>
      </c>
      <c r="P31" s="2">
        <f>_xlfn.COUNTIFS(Физическая_культура!$H$1:$H$1000,5,Физическая_культура!$M$1:$M$1000,"Призер")</f>
        <v>0</v>
      </c>
      <c r="Q31" s="2">
        <f>_xlfn.COUNTIFS(Физическая_культура!$H$1:$H$1000,5,Физическая_культура!$M$1:$M$1000,"Победитель")</f>
        <v>0</v>
      </c>
      <c r="R31" s="2">
        <f>_xlfn.COUNTIFS(Физическая_культура!$H$1:$H$1000,5,Физическая_культура!$M$1:$M$1000,"Победитель",Физическая_культура!$L$1:$L$1000,"100%")</f>
        <v>0</v>
      </c>
      <c r="S31" s="2">
        <f>COUNTIF(Физическая_культура!$H$1:$H$1000,6)</f>
        <v>0</v>
      </c>
      <c r="T31" s="209">
        <f>_xlfn.COUNTIFS(Физическая_культура!$H$1:$H$1000,6,Физическая_культура!$G$1:$G$1000,"&lt;6")</f>
        <v>0</v>
      </c>
      <c r="U31" s="2">
        <f>_xlfn.COUNTIFS(Физическая_культура!$H$1:$H$1000,6,Физическая_культура!$M$1:$M$1000,"Призер")</f>
        <v>0</v>
      </c>
      <c r="V31" s="2">
        <f>_xlfn.COUNTIFS(Физическая_культура!$H$1:$H$1000,6,Физическая_культура!$M$1:$M$1000,"Победитель")</f>
        <v>0</v>
      </c>
      <c r="W31" s="2">
        <f>_xlfn.COUNTIFS(Физическая_культура!$H$1:$H$1000,6,Физическая_культура!$M$1:$M$1000,"Победитель",Физическая_культура!$L$1:$L$1000,"100%")</f>
        <v>0</v>
      </c>
      <c r="X31" s="2">
        <f>COUNTIF(Физическая_культура!$H$1:$H$1000,7)</f>
        <v>0</v>
      </c>
      <c r="Y31" s="209">
        <f>_xlfn.COUNTIFS(Физическая_культура!$H$1:$H$1000,7,Физическая_культура!$G$1:$G$1000,"&lt;7")</f>
        <v>0</v>
      </c>
      <c r="Z31" s="2">
        <f>_xlfn.COUNTIFS(Физическая_культура!$H$1:$H$1000,7,Физическая_культура!$M$1:$M$1000,"Призер")</f>
        <v>0</v>
      </c>
      <c r="AA31" s="2">
        <f>_xlfn.COUNTIFS(Физическая_культура!$H$1:$H$1000,7,Физическая_культура!$M$1:$M$1000,"Победитель")</f>
        <v>0</v>
      </c>
      <c r="AB31" s="2">
        <f>_xlfn.COUNTIFS(Физическая_культура!$H$1:$H$1000,7,Физическая_культура!$M$1:$M$1000,"Победитель",Физическая_культура!$L$1:$L$1000,"100%")</f>
        <v>0</v>
      </c>
      <c r="AC31" s="2">
        <f>COUNTIF(Физическая_культура!$H$1:$H$1000,8)</f>
        <v>0</v>
      </c>
      <c r="AD31" s="209">
        <f>_xlfn.COUNTIFS(Физическая_культура!$H$1:$H$1000,8,Физическая_культура!$G$1:$G$1000,"&lt;8")</f>
        <v>0</v>
      </c>
      <c r="AE31" s="2">
        <f>_xlfn.COUNTIFS(Физическая_культура!$H$1:$H$1000,8,Физическая_культура!$M$1:$M$1000,"Призер")</f>
        <v>0</v>
      </c>
      <c r="AF31" s="2">
        <f>_xlfn.COUNTIFS(Физическая_культура!$H$1:$H$1000,8,Физическая_культура!$M$1:$M$1000,"Победитель")</f>
        <v>0</v>
      </c>
      <c r="AG31" s="2">
        <f>_xlfn.COUNTIFS(Физическая_культура!$H$1:$H$1000,8,Физическая_культура!$M$1:$M$1000,"Победитель",Физическая_культура!$L$1:$L$1000,"100%")</f>
        <v>0</v>
      </c>
      <c r="AH31" s="2">
        <f>COUNTIF(Физическая_культура!$H$1:$H$1000,9)</f>
        <v>0</v>
      </c>
      <c r="AI31" s="209">
        <f>_xlfn.COUNTIFS(Физическая_культура!$H$1:$H$1000,9,Физическая_культура!$G$1:$G$1000,"&lt;9")</f>
        <v>0</v>
      </c>
      <c r="AJ31" s="2">
        <f>_xlfn.COUNTIFS(Физическая_культура!$H$1:$H$1000,9,Физическая_культура!$M$1:$M$1000,"Призер")</f>
        <v>0</v>
      </c>
      <c r="AK31" s="2">
        <f>_xlfn.COUNTIFS(Физическая_культура!$H$1:$H$1000,9,Физическая_культура!$M$1:$M$1000,"Победитель")</f>
        <v>0</v>
      </c>
      <c r="AL31" s="2">
        <f>_xlfn.COUNTIFS(Физическая_культура!$H$1:$H$1000,9,Физическая_культура!$M$1:$M$1000,"Победитель",Физическая_культура!$L$1:$L$1000,"100%")</f>
        <v>0</v>
      </c>
      <c r="AM31" s="2">
        <f>COUNTIF(Физическая_культура!$H$1:$H$1000,10)</f>
        <v>0</v>
      </c>
      <c r="AN31" s="209">
        <f>_xlfn.COUNTIFS(Физическая_культура!$H$1:$H$1000,10,Физическая_культура!$G$1:$G$1000,"&lt;10")</f>
        <v>0</v>
      </c>
      <c r="AO31" s="2">
        <f>_xlfn.COUNTIFS(Физическая_культура!$H$1:$H$1000,10,Физическая_культура!$M$1:$M$1000,"Призер")</f>
        <v>0</v>
      </c>
      <c r="AP31" s="2">
        <f>_xlfn.COUNTIFS(Физическая_культура!$H$1:$H$1000,10,Физическая_культура!$M$1:$M$1000,"Победитель")</f>
        <v>0</v>
      </c>
      <c r="AQ31" s="2">
        <f>_xlfn.COUNTIFS(Физическая_культура!$H$1:$H$1000,10,Физическая_культура!$M$1:$M$1000,"Победитель",Физическая_культура!$L$1:$L$1000,"100%")</f>
        <v>0</v>
      </c>
      <c r="AR31" s="2">
        <f>COUNTIF(Физическая_культура!$H$1:$H$1000,11)</f>
        <v>0</v>
      </c>
      <c r="AS31" s="209">
        <f>_xlfn.COUNTIFS(Физическая_культура!$H$1:$H$1000,11,Физическая_культура!$G$1:$G$1000,"&lt;11")</f>
        <v>0</v>
      </c>
      <c r="AT31" s="2">
        <f>_xlfn.COUNTIFS(Физическая_культура!$H$1:$H$1000,11,Физическая_культура!$M$1:$M$1000,"Призер")</f>
        <v>0</v>
      </c>
      <c r="AU31" s="2">
        <f>_xlfn.COUNTIFS(Физическая_культура!$H$1:$H$1000,11,Физическая_культура!$M$1:$M$1000,"Победитель")</f>
        <v>0</v>
      </c>
      <c r="AV31" s="2">
        <f>_xlfn.COUNTIFS(Физическая_культура!$H$1:$H$1000,11,Физическая_культура!$M$1:$M$1000,"Победитель",Физическая_культура!$L$1:$L$1000,"100%")</f>
        <v>0</v>
      </c>
      <c r="AW31" s="122" t="e">
        <f t="shared" si="4"/>
        <v>#DIV/0!</v>
      </c>
    </row>
    <row r="32" spans="1:49" ht="12.75">
      <c r="A32" s="39">
        <v>20</v>
      </c>
      <c r="B32" s="37" t="s">
        <v>14</v>
      </c>
      <c r="C32" s="17">
        <f t="shared" si="0"/>
        <v>0</v>
      </c>
      <c r="D32" s="2">
        <f t="shared" si="6"/>
        <v>0</v>
      </c>
      <c r="E32" s="2">
        <f t="shared" si="6"/>
        <v>0</v>
      </c>
      <c r="F32" s="2">
        <f>IF(SUM(P32,U32,Z32,AE32,AJ32,AO32,AT32)&lt;&gt;COUNTIF(Французский_язык!$M$1:$M$1000,"Призер"),"Ошибка",SUM(P32,U32,Z32,AE32,AJ32,AO32,AT32))</f>
        <v>0</v>
      </c>
      <c r="G32" s="2">
        <f>IF(SUM(Q32,V32,AA32,AF32,AK32,AP32,AU32)&lt;&gt;COUNTIF(Французский_язык!$M$1:$M$1000,"Победитель"),"Ошибка",SUM(Q32,V32,AA32,AF32,AK32,AP32,AU32))</f>
        <v>0</v>
      </c>
      <c r="H32" s="2">
        <f t="shared" si="3"/>
        <v>0</v>
      </c>
      <c r="I32" s="2"/>
      <c r="J32" s="2"/>
      <c r="K32" s="2"/>
      <c r="L32" s="2"/>
      <c r="M32" s="2"/>
      <c r="N32" s="2">
        <f>COUNTIF(Французский_язык!$H$1:$H$1000,5)</f>
        <v>0</v>
      </c>
      <c r="O32" s="209">
        <f>_xlfn.COUNTIFS(Французский_язык!$H$1:$H$1000,5,Французский_язык!$G$1:$G$1000,"&lt;5")</f>
        <v>0</v>
      </c>
      <c r="P32" s="2">
        <f>_xlfn.COUNTIFS(Французский_язык!$H$1:$H$1000,5,Французский_язык!$M$1:$M$1000,"Призер")</f>
        <v>0</v>
      </c>
      <c r="Q32" s="2">
        <f>_xlfn.COUNTIFS(Французский_язык!$H$1:$H$1000,5,Французский_язык!$M$1:$M$1000,"Победитель")</f>
        <v>0</v>
      </c>
      <c r="R32" s="2">
        <f>_xlfn.COUNTIFS(Французский_язык!$H$1:$H$1000,5,Французский_язык!$M$1:$M$1000,"Победитель",Французский_язык!$L$1:$L$1000,"100%")</f>
        <v>0</v>
      </c>
      <c r="S32" s="2">
        <f>COUNTIF(Французский_язык!$H$1:$H$1000,6)</f>
        <v>0</v>
      </c>
      <c r="T32" s="209">
        <f>_xlfn.COUNTIFS(Французский_язык!$H$1:$H$1000,6,Французский_язык!$G$1:$G$1000,"&lt;6")</f>
        <v>0</v>
      </c>
      <c r="U32" s="2">
        <f>_xlfn.COUNTIFS(Французский_язык!$H$1:$H$1000,6,Французский_язык!$M$1:$M$1000,"Призер")</f>
        <v>0</v>
      </c>
      <c r="V32" s="2">
        <f>_xlfn.COUNTIFS(Французский_язык!$H$1:$H$1000,6,Французский_язык!$M$1:$M$1000,"Победитель")</f>
        <v>0</v>
      </c>
      <c r="W32" s="2">
        <f>_xlfn.COUNTIFS(Французский_язык!$H$1:$H$1000,6,Французский_язык!$M$1:$M$1000,"Победитель",Французский_язык!$L$1:$L$1000,"100%")</f>
        <v>0</v>
      </c>
      <c r="X32" s="2">
        <f>COUNTIF(Французский_язык!$H$1:$H$1000,7)</f>
        <v>0</v>
      </c>
      <c r="Y32" s="209">
        <f>_xlfn.COUNTIFS(Французский_язык!$H$1:$H$1000,7,Французский_язык!$G$1:$G$1000,"&lt;7")</f>
        <v>0</v>
      </c>
      <c r="Z32" s="2">
        <f>_xlfn.COUNTIFS(Французский_язык!$H$1:$H$1000,7,Французский_язык!$M$1:$M$1000,"Призер")</f>
        <v>0</v>
      </c>
      <c r="AA32" s="2">
        <f>_xlfn.COUNTIFS(Французский_язык!$H$1:$H$1000,7,Французский_язык!$M$1:$M$1000,"Победитель")</f>
        <v>0</v>
      </c>
      <c r="AB32" s="2">
        <f>_xlfn.COUNTIFS(Французский_язык!$H$1:$H$1000,7,Французский_язык!$M$1:$M$1000,"Победитель",Французский_язык!$L$1:$L$1000,"100%")</f>
        <v>0</v>
      </c>
      <c r="AC32" s="2">
        <f>COUNTIF(Французский_язык!$H$1:$H$1000,8)</f>
        <v>0</v>
      </c>
      <c r="AD32" s="209">
        <f>_xlfn.COUNTIFS(Французский_язык!$H$1:$H$1000,8,Французский_язык!$G$1:$G$1000,"&lt;8")</f>
        <v>0</v>
      </c>
      <c r="AE32" s="2">
        <f>_xlfn.COUNTIFS(Французский_язык!$H$1:$H$1000,8,Французский_язык!$M$1:$M$1000,"Призер")</f>
        <v>0</v>
      </c>
      <c r="AF32" s="2">
        <f>_xlfn.COUNTIFS(Французский_язык!$H$1:$H$1000,8,Французский_язык!$M$1:$M$1000,"Победитель")</f>
        <v>0</v>
      </c>
      <c r="AG32" s="2">
        <f>_xlfn.COUNTIFS(Французский_язык!$H$1:$H$1000,8,Французский_язык!$M$1:$M$1000,"Победитель",Французский_язык!$L$1:$L$1000,"100%")</f>
        <v>0</v>
      </c>
      <c r="AH32" s="2">
        <f>COUNTIF(Французский_язык!$H$1:$H$1000,9)</f>
        <v>0</v>
      </c>
      <c r="AI32" s="209">
        <f>_xlfn.COUNTIFS(Французский_язык!$H$1:$H$1000,9,Французский_язык!$G$1:$G$1000,"&lt;9")</f>
        <v>0</v>
      </c>
      <c r="AJ32" s="2">
        <f>_xlfn.COUNTIFS(Французский_язык!$H$1:$H$1000,9,Французский_язык!$M$1:$M$1000,"Призер")</f>
        <v>0</v>
      </c>
      <c r="AK32" s="2">
        <f>_xlfn.COUNTIFS(Французский_язык!$H$1:$H$1000,9,Французский_язык!$M$1:$M$1000,"Победитель")</f>
        <v>0</v>
      </c>
      <c r="AL32" s="2">
        <f>_xlfn.COUNTIFS(Французский_язык!$H$1:$H$1000,9,Французский_язык!$M$1:$M$1000,"Победитель",Французский_язык!$L$1:$L$1000,"100%")</f>
        <v>0</v>
      </c>
      <c r="AM32" s="2">
        <f>COUNTIF(Французский_язык!$H$1:$H$1000,10)</f>
        <v>0</v>
      </c>
      <c r="AN32" s="209">
        <f>_xlfn.COUNTIFS(Французский_язык!$H$1:$H$1000,10,Французский_язык!$G$1:$G$1000,"&lt;10")</f>
        <v>0</v>
      </c>
      <c r="AO32" s="2">
        <f>_xlfn.COUNTIFS(Французский_язык!$H$1:$H$1000,10,Французский_язык!$M$1:$M$1000,"Призер")</f>
        <v>0</v>
      </c>
      <c r="AP32" s="2">
        <f>_xlfn.COUNTIFS(Французский_язык!$H$1:$H$1000,10,Французский_язык!$M$1:$M$1000,"Победитель")</f>
        <v>0</v>
      </c>
      <c r="AQ32" s="2">
        <f>_xlfn.COUNTIFS(Французский_язык!$H$1:$H$1000,10,Французский_язык!$M$1:$M$1000,"Победитель",Французский_язык!$L$1:$L$1000,"100%")</f>
        <v>0</v>
      </c>
      <c r="AR32" s="2">
        <f>COUNTIF(Французский_язык!$H$1:$H$1000,11)</f>
        <v>0</v>
      </c>
      <c r="AS32" s="209">
        <f>_xlfn.COUNTIFS(Французский_язык!$H$1:$H$1000,11,Французский_язык!$G$1:$G$1000,"&lt;11")</f>
        <v>0</v>
      </c>
      <c r="AT32" s="2">
        <f>_xlfn.COUNTIFS(Французский_язык!$H$1:$H$1000,11,Французский_язык!$M$1:$M$1000,"Призер")</f>
        <v>0</v>
      </c>
      <c r="AU32" s="2">
        <f>_xlfn.COUNTIFS(Французский_язык!$H$1:$H$1000,11,Французский_язык!$M$1:$M$1000,"Победитель")</f>
        <v>0</v>
      </c>
      <c r="AV32" s="2">
        <f>_xlfn.COUNTIFS(Французский_язык!$H$1:$H$1000,11,Французский_язык!$M$1:$M$1000,"Победитель",Французский_язык!$L$1:$L$1000,"100%")</f>
        <v>0</v>
      </c>
      <c r="AW32" s="122" t="e">
        <f t="shared" si="4"/>
        <v>#DIV/0!</v>
      </c>
    </row>
    <row r="33" spans="1:49" ht="12.75">
      <c r="A33" s="39">
        <v>21</v>
      </c>
      <c r="B33" s="37" t="s">
        <v>21</v>
      </c>
      <c r="C33" s="17">
        <f t="shared" si="0"/>
        <v>1</v>
      </c>
      <c r="D33" s="2">
        <f t="shared" si="6"/>
        <v>8</v>
      </c>
      <c r="E33" s="2">
        <f t="shared" si="6"/>
        <v>0</v>
      </c>
      <c r="F33" s="2">
        <f>IF(SUM(P33,U33,Z33,AE33,AJ33,AO33,AT33)&lt;&gt;COUNTIF(Химия!$M$1:$M$1000,"Призер"),"Ошибка",SUM(P33,U33,Z33,AE33,AJ33,AO33,AT33))</f>
        <v>0</v>
      </c>
      <c r="G33" s="2">
        <f>IF(SUM(Q33,V33,AA33,AF33,AK33,AP33,AU33)&lt;&gt;COUNTIF(Химия!$M$1:$M$1000,"Победитель"),"Ошибка",SUM(Q33,V33,AA33,AF33,AK33,AP33,AU33))</f>
        <v>0</v>
      </c>
      <c r="H33" s="2">
        <f t="shared" si="3"/>
        <v>0</v>
      </c>
      <c r="I33" s="2"/>
      <c r="J33" s="2"/>
      <c r="K33" s="2"/>
      <c r="L33" s="2"/>
      <c r="M33" s="2"/>
      <c r="N33" s="2">
        <f>COUNTIF(Химия!$H$1:$H$1000,5)</f>
        <v>1</v>
      </c>
      <c r="O33" s="209">
        <f>_xlfn.COUNTIFS(Химия!$H$1:$H$1000,5,Химия!$G$1:$G$1000,"&lt;5")</f>
        <v>0</v>
      </c>
      <c r="P33" s="2">
        <f>_xlfn.COUNTIFS(Химия!$H$1:$H$1000,5,Химия!$M$1:$M$1000,"Призер")</f>
        <v>0</v>
      </c>
      <c r="Q33" s="2">
        <f>_xlfn.COUNTIFS(Химия!$H$1:$H$1000,5,Химия!$M$1:$M$1000,"Победитель")</f>
        <v>0</v>
      </c>
      <c r="R33" s="2">
        <f>_xlfn.COUNTIFS(Химия!$H$1:$H$1000,5,Химия!$M$1:$M$1000,"Победитель",Химия!$L$1:$L$1000,"100%")</f>
        <v>0</v>
      </c>
      <c r="S33" s="2">
        <f>COUNTIF(Химия!$H$1:$H$1000,6)</f>
        <v>0</v>
      </c>
      <c r="T33" s="209">
        <f>_xlfn.COUNTIFS(Химия!$H$1:$H$1000,6,Химия!$G$1:$G$1000,"&lt;6")</f>
        <v>0</v>
      </c>
      <c r="U33" s="2">
        <f>_xlfn.COUNTIFS(Химия!$H$1:$H$1000,6,Химия!$M$1:$M$1000,"Призер")</f>
        <v>0</v>
      </c>
      <c r="V33" s="2">
        <f>_xlfn.COUNTIFS(Химия!$H$1:$H$1000,6,Химия!$M$1:$M$1000,"Победитель")</f>
        <v>0</v>
      </c>
      <c r="W33" s="2">
        <f>_xlfn.COUNTIFS(Химия!$H$1:$H$1000,6,Химия!$M$1:$M$1000,"Победитель",Химия!$L$1:$L$1000,"100%")</f>
        <v>0</v>
      </c>
      <c r="X33" s="2">
        <f>COUNTIF(Химия!$H$1:$H$1000,7)</f>
        <v>1</v>
      </c>
      <c r="Y33" s="209">
        <f>_xlfn.COUNTIFS(Химия!$H$1:$H$1000,7,Химия!$G$1:$G$1000,"&lt;7")</f>
        <v>0</v>
      </c>
      <c r="Z33" s="2">
        <f>_xlfn.COUNTIFS(Химия!$H$1:$H$1000,7,Химия!$M$1:$M$1000,"Призер")</f>
        <v>0</v>
      </c>
      <c r="AA33" s="2">
        <f>_xlfn.COUNTIFS(Химия!$H$1:$H$1000,7,Химия!$M$1:$M$1000,"Победитель")</f>
        <v>0</v>
      </c>
      <c r="AB33" s="2">
        <f>_xlfn.COUNTIFS(Химия!$H$1:$H$1000,7,Химия!$M$1:$M$1000,"Победитель",Химия!$L$1:$L$1000,"100%")</f>
        <v>0</v>
      </c>
      <c r="AC33" s="2">
        <f>COUNTIF(Химия!$H$1:$H$1000,8)</f>
        <v>1</v>
      </c>
      <c r="AD33" s="209">
        <f>_xlfn.COUNTIFS(Химия!$H$1:$H$1000,8,Химия!$G$1:$G$1000,"&lt;8")</f>
        <v>0</v>
      </c>
      <c r="AE33" s="2">
        <f>_xlfn.COUNTIFS(Химия!$H$1:$H$1000,8,Химия!$M$1:$M$1000,"Призер")</f>
        <v>0</v>
      </c>
      <c r="AF33" s="2">
        <f>_xlfn.COUNTIFS(Химия!$H$1:$H$1000,8,Химия!$M$1:$M$1000,"Победитель")</f>
        <v>0</v>
      </c>
      <c r="AG33" s="2">
        <f>_xlfn.COUNTIFS(Химия!$H$1:$H$1000,8,Химия!$M$1:$M$1000,"Победитель",Химия!$L$1:$L$1000,"100%")</f>
        <v>0</v>
      </c>
      <c r="AH33" s="2">
        <f>COUNTIF(Химия!$H$1:$H$1000,9)</f>
        <v>5</v>
      </c>
      <c r="AI33" s="209">
        <f>_xlfn.COUNTIFS(Химия!$H$1:$H$1000,9,Химия!$G$1:$G$1000,"&lt;9")</f>
        <v>0</v>
      </c>
      <c r="AJ33" s="2">
        <f>_xlfn.COUNTIFS(Химия!$H$1:$H$1000,9,Химия!$M$1:$M$1000,"Призер")</f>
        <v>0</v>
      </c>
      <c r="AK33" s="2">
        <f>_xlfn.COUNTIFS(Химия!$H$1:$H$1000,9,Химия!$M$1:$M$1000,"Победитель")</f>
        <v>0</v>
      </c>
      <c r="AL33" s="2">
        <f>_xlfn.COUNTIFS(Химия!$H$1:$H$1000,9,Химия!$M$1:$M$1000,"Победитель",Химия!$L$1:$L$1000,"100%")</f>
        <v>0</v>
      </c>
      <c r="AM33" s="2">
        <f>COUNTIF(Химия!$H$1:$H$1000,10)</f>
        <v>0</v>
      </c>
      <c r="AN33" s="209">
        <f>_xlfn.COUNTIFS(Химия!$H$1:$H$1000,10,Химия!$G$1:$G$1000,"&lt;10")</f>
        <v>0</v>
      </c>
      <c r="AO33" s="2">
        <f>_xlfn.COUNTIFS(Химия!$H$1:$H$1000,10,Химия!$M$1:$M$1000,"Призер")</f>
        <v>0</v>
      </c>
      <c r="AP33" s="2">
        <f>_xlfn.COUNTIFS(Химия!$H$1:$H$1000,10,Химия!$M$1:$M$1000,"Победитель")</f>
        <v>0</v>
      </c>
      <c r="AQ33" s="2">
        <f>_xlfn.COUNTIFS(Химия!$H$1:$H$1000,10,Химия!$M$1:$M$1000,"Победитель",Химия!$L$1:$L$1000,"100%")</f>
        <v>0</v>
      </c>
      <c r="AR33" s="2">
        <f>COUNTIF(Химия!$H$1:$H$1000,11)</f>
        <v>0</v>
      </c>
      <c r="AS33" s="209">
        <f>_xlfn.COUNTIFS(Химия!$H$1:$H$1000,11,Химия!$G$1:$G$1000,"&lt;11")</f>
        <v>0</v>
      </c>
      <c r="AT33" s="2">
        <f>_xlfn.COUNTIFS(Химия!$H$1:$H$1000,11,Химия!$M$1:$M$1000,"Призер")</f>
        <v>0</v>
      </c>
      <c r="AU33" s="2">
        <f>_xlfn.COUNTIFS(Химия!$H$1:$H$1000,11,Химия!$M$1:$M$1000,"Победитель")</f>
        <v>0</v>
      </c>
      <c r="AV33" s="2">
        <f>_xlfn.COUNTIFS(Химия!$H$1:$H$1000,11,Химия!$M$1:$M$1000,"Победитель",Химия!$L$1:$L$1000,"100%")</f>
        <v>0</v>
      </c>
      <c r="AW33" s="122">
        <f t="shared" si="4"/>
        <v>0</v>
      </c>
    </row>
    <row r="34" spans="1:49" ht="12.75">
      <c r="A34" s="39">
        <v>22</v>
      </c>
      <c r="B34" s="37" t="s">
        <v>17</v>
      </c>
      <c r="C34" s="17">
        <f t="shared" si="0"/>
        <v>0</v>
      </c>
      <c r="D34" s="2">
        <f t="shared" si="6"/>
        <v>0</v>
      </c>
      <c r="E34" s="2">
        <f t="shared" si="6"/>
        <v>0</v>
      </c>
      <c r="F34" s="2">
        <f>IF(SUM(P34,U34,Z34,AE34,AJ34,AO34,AT34)&lt;&gt;COUNTIF(Экология!$M$1:$M$1000,"Призер"),"Ошибка",SUM(P34,U34,Z34,AE34,AJ34,AO34,AT34))</f>
        <v>0</v>
      </c>
      <c r="G34" s="2">
        <f>IF(SUM(Q34,V34,AA34,AF34,AK34,AP34,AU34)&lt;&gt;COUNTIF(Экология!$M$1:$M$1000,"Победитель"),"Ошибка",SUM(Q34,V34,AA34,AF34,AK34,AP34,AU34))</f>
        <v>0</v>
      </c>
      <c r="H34" s="2">
        <f t="shared" si="3"/>
        <v>0</v>
      </c>
      <c r="I34" s="2"/>
      <c r="J34" s="2"/>
      <c r="K34" s="2"/>
      <c r="L34" s="2"/>
      <c r="M34" s="2"/>
      <c r="N34" s="2">
        <f>COUNTIF(Экология!$H$1:$H$1000,5)</f>
        <v>0</v>
      </c>
      <c r="O34" s="209">
        <f>_xlfn.COUNTIFS(Экология!$H$1:$H$1000,5,Экология!$G$1:$G$1000,"&lt;5")</f>
        <v>0</v>
      </c>
      <c r="P34" s="2">
        <f>_xlfn.COUNTIFS(Экология!$H$1:$H$1000,5,Экология!$M$1:$M$1000,"Призер")</f>
        <v>0</v>
      </c>
      <c r="Q34" s="2">
        <f>_xlfn.COUNTIFS(Экология!$H$1:$H$1000,5,Экология!$M$1:$M$1000,"Победитель")</f>
        <v>0</v>
      </c>
      <c r="R34" s="2">
        <f>_xlfn.COUNTIFS(Экология!$H$1:$H$1000,5,Экология!$M$1:$M$1000,"Победитель",Экология!$L$1:$L$1000,"100%")</f>
        <v>0</v>
      </c>
      <c r="S34" s="2">
        <f>COUNTIF(Экология!$H$1:$H$1000,6)</f>
        <v>0</v>
      </c>
      <c r="T34" s="209">
        <f>_xlfn.COUNTIFS(Экология!$H$1:$H$1000,6,Экология!$G$1:$G$1000,"&lt;6")</f>
        <v>0</v>
      </c>
      <c r="U34" s="2">
        <f>_xlfn.COUNTIFS(Экология!$H$1:$H$1000,6,Экология!$M$1:$M$1000,"Призер")</f>
        <v>0</v>
      </c>
      <c r="V34" s="2">
        <f>_xlfn.COUNTIFS(Экология!$H$1:$H$1000,6,Экология!$M$1:$M$1000,"Победитель")</f>
        <v>0</v>
      </c>
      <c r="W34" s="2">
        <f>_xlfn.COUNTIFS(Экология!$H$1:$H$1000,6,Экология!$M$1:$M$1000,"Победитель",Экология!$L$1:$L$1000,"100%")</f>
        <v>0</v>
      </c>
      <c r="X34" s="2">
        <f>COUNTIF(Экология!$H$1:$H$1000,7)</f>
        <v>0</v>
      </c>
      <c r="Y34" s="209">
        <f>_xlfn.COUNTIFS(Экология!$H$1:$H$1000,7,Экология!$G$1:$G$1000,"&lt;7")</f>
        <v>0</v>
      </c>
      <c r="Z34" s="2">
        <f>_xlfn.COUNTIFS(Экология!$H$1:$H$1000,7,Экология!$M$1:$M$1000,"Призер")</f>
        <v>0</v>
      </c>
      <c r="AA34" s="2">
        <f>_xlfn.COUNTIFS(Экология!$H$1:$H$1000,7,Экология!$M$1:$M$1000,"Победитель")</f>
        <v>0</v>
      </c>
      <c r="AB34" s="2">
        <f>_xlfn.COUNTIFS(Экология!$H$1:$H$1000,7,Экология!$M$1:$M$1000,"Победитель",Экология!$L$1:$L$1000,"100%")</f>
        <v>0</v>
      </c>
      <c r="AC34" s="2">
        <f>COUNTIF(Экология!$H$1:$H$1000,8)</f>
        <v>0</v>
      </c>
      <c r="AD34" s="209">
        <f>_xlfn.COUNTIFS(Экология!$H$1:$H$1000,8,Экология!$G$1:$G$1000,"&lt;8")</f>
        <v>0</v>
      </c>
      <c r="AE34" s="2">
        <f>_xlfn.COUNTIFS(Экология!$H$1:$H$1000,8,Экология!$M$1:$M$1000,"Призер")</f>
        <v>0</v>
      </c>
      <c r="AF34" s="2">
        <f>_xlfn.COUNTIFS(Экология!$H$1:$H$1000,8,Экология!$M$1:$M$1000,"Победитель")</f>
        <v>0</v>
      </c>
      <c r="AG34" s="2">
        <f>_xlfn.COUNTIFS(Экология!$H$1:$H$1000,8,Экология!$M$1:$M$1000,"Победитель",Экология!$L$1:$L$1000,"100%")</f>
        <v>0</v>
      </c>
      <c r="AH34" s="2">
        <f>COUNTIF(Экология!$H$1:$H$1000,9)</f>
        <v>0</v>
      </c>
      <c r="AI34" s="209">
        <f>_xlfn.COUNTIFS(Экология!$H$1:$H$1000,9,Экология!$G$1:$G$1000,"&lt;9")</f>
        <v>0</v>
      </c>
      <c r="AJ34" s="2">
        <f>_xlfn.COUNTIFS(Экология!$H$1:$H$1000,9,Экология!$M$1:$M$1000,"Призер")</f>
        <v>0</v>
      </c>
      <c r="AK34" s="2">
        <f>_xlfn.COUNTIFS(Экология!$H$1:$H$1000,9,Экология!$M$1:$M$1000,"Победитель")</f>
        <v>0</v>
      </c>
      <c r="AL34" s="2">
        <f>_xlfn.COUNTIFS(Экология!$H$1:$H$1000,9,Экология!$M$1:$M$1000,"Победитель",Экология!$L$1:$L$1000,"100%")</f>
        <v>0</v>
      </c>
      <c r="AM34" s="2">
        <f>COUNTIF(Экология!$H$1:$H$1000,10)</f>
        <v>0</v>
      </c>
      <c r="AN34" s="209">
        <f>_xlfn.COUNTIFS(Экология!$H$1:$H$1000,10,Экология!$G$1:$G$1000,"&lt;10")</f>
        <v>0</v>
      </c>
      <c r="AO34" s="2">
        <f>_xlfn.COUNTIFS(Экология!$H$1:$H$1000,10,Экология!$M$1:$M$1000,"Призер")</f>
        <v>0</v>
      </c>
      <c r="AP34" s="2">
        <f>_xlfn.COUNTIFS(Экология!$H$1:$H$1000,10,Экология!$M$1:$M$1000,"Победитель")</f>
        <v>0</v>
      </c>
      <c r="AQ34" s="2">
        <f>_xlfn.COUNTIFS(Экология!$H$1:$H$1000,10,Экология!$M$1:$M$1000,"Победитель",Экология!$L$1:$L$1000,"100%")</f>
        <v>0</v>
      </c>
      <c r="AR34" s="2">
        <f>COUNTIF(Экология!$H$1:$H$1000,11)</f>
        <v>0</v>
      </c>
      <c r="AS34" s="209">
        <f>_xlfn.COUNTIFS(Экология!$H$1:$H$1000,11,Экология!$G$1:$G$1000,"&lt;11")</f>
        <v>0</v>
      </c>
      <c r="AT34" s="2">
        <f>_xlfn.COUNTIFS(Экология!$H$1:$H$1000,11,Экология!$M$1:$M$1000,"Призер")</f>
        <v>0</v>
      </c>
      <c r="AU34" s="2">
        <f>_xlfn.COUNTIFS(Экология!$H$1:$H$1000,11,Экология!$M$1:$M$1000,"Победитель")</f>
        <v>0</v>
      </c>
      <c r="AV34" s="2">
        <f>_xlfn.COUNTIFS(Экология!$H$1:$H$1000,11,Экология!$M$1:$M$1000,"Победитель",Экология!$L$1:$L$1000,"100%")</f>
        <v>0</v>
      </c>
      <c r="AW34" s="122" t="e">
        <f t="shared" si="4"/>
        <v>#DIV/0!</v>
      </c>
    </row>
    <row r="35" spans="1:49" ht="12.75">
      <c r="A35" s="39">
        <v>23</v>
      </c>
      <c r="B35" s="37" t="s">
        <v>23</v>
      </c>
      <c r="C35" s="17">
        <f t="shared" si="0"/>
        <v>0</v>
      </c>
      <c r="D35" s="2">
        <f t="shared" si="6"/>
        <v>0</v>
      </c>
      <c r="E35" s="2">
        <f t="shared" si="6"/>
        <v>0</v>
      </c>
      <c r="F35" s="2">
        <f>IF(SUM(P35,U35,Z35,AE35,AJ35,AO35,AT35)&lt;&gt;COUNTIF(Экономика!$M$1:$M$1000,"Призер"),"Ошибка",SUM(P35,U35,Z35,AE35,AJ35,AO35,AT35))</f>
        <v>0</v>
      </c>
      <c r="G35" s="2">
        <f>IF(SUM(Q35,V35,AA35,AF35,AK35,AP35,AU35)&lt;&gt;COUNTIF(Экономика!$M$1:$M$1000,"Победитель"),"Ошибка",SUM(Q35,V35,AA35,AF35,AK35,AP35,AU35))</f>
        <v>0</v>
      </c>
      <c r="H35" s="2">
        <f t="shared" si="3"/>
        <v>0</v>
      </c>
      <c r="I35" s="2"/>
      <c r="J35" s="2"/>
      <c r="K35" s="2"/>
      <c r="L35" s="2"/>
      <c r="M35" s="2"/>
      <c r="N35" s="2">
        <f>COUNTIF(Экономика!$H$1:$H$1000,5)</f>
        <v>0</v>
      </c>
      <c r="O35" s="209">
        <f>_xlfn.COUNTIFS(Экономика!$H$1:$H$1000,5,Экономика!$G$1:$G$1000,"&lt;5")</f>
        <v>0</v>
      </c>
      <c r="P35" s="2">
        <f>_xlfn.COUNTIFS(Экономика!$H$1:$H$1000,5,Экономика!$M$1:$M$1000,"Призер")</f>
        <v>0</v>
      </c>
      <c r="Q35" s="2">
        <f>_xlfn.COUNTIFS(Экономика!$H$1:$H$1000,5,Экономика!$M$1:$M$1000,"Победитель")</f>
        <v>0</v>
      </c>
      <c r="R35" s="2">
        <f>_xlfn.COUNTIFS(Экономика!$H$1:$H$1000,5,Экономика!$M$1:$M$1000,"Победитель",Экономика!$L$1:$L$1000,"100%")</f>
        <v>0</v>
      </c>
      <c r="S35" s="2">
        <f>COUNTIF(Экономика!$H$1:$H$1000,6)</f>
        <v>0</v>
      </c>
      <c r="T35" s="209">
        <f>_xlfn.COUNTIFS(Экономика!$H$1:$H$1000,6,Экономика!$G$1:$G$1000,"&lt;6")</f>
        <v>0</v>
      </c>
      <c r="U35" s="2">
        <f>_xlfn.COUNTIFS(Экономика!$H$1:$H$1000,6,Экономика!$M$1:$M$1000,"Призер")</f>
        <v>0</v>
      </c>
      <c r="V35" s="2">
        <f>_xlfn.COUNTIFS(Экономика!$H$1:$H$1000,6,Экономика!$M$1:$M$1000,"Победитель")</f>
        <v>0</v>
      </c>
      <c r="W35" s="2">
        <f>_xlfn.COUNTIFS(Экономика!$H$1:$H$1000,6,Экономика!$M$1:$M$1000,"Победитель",Экономика!$L$1:$L$1000,"100%")</f>
        <v>0</v>
      </c>
      <c r="X35" s="2">
        <f>COUNTIF(Экономика!$H$1:$H$1000,7)</f>
        <v>0</v>
      </c>
      <c r="Y35" s="209">
        <f>_xlfn.COUNTIFS(Экономика!$H$1:$H$1000,7,Экономика!$G$1:$G$1000,"&lt;7")</f>
        <v>0</v>
      </c>
      <c r="Z35" s="2">
        <f>_xlfn.COUNTIFS(Экономика!$H$1:$H$1000,7,Экономика!$M$1:$M$1000,"Призер")</f>
        <v>0</v>
      </c>
      <c r="AA35" s="2">
        <f>_xlfn.COUNTIFS(Экономика!$H$1:$H$1000,7,Экономика!$M$1:$M$1000,"Победитель")</f>
        <v>0</v>
      </c>
      <c r="AB35" s="2">
        <f>_xlfn.COUNTIFS(Экономика!$H$1:$H$1000,7,Экономика!$M$1:$M$1000,"Победитель",Экономика!$L$1:$L$1000,"100%")</f>
        <v>0</v>
      </c>
      <c r="AC35" s="2">
        <f>COUNTIF(Экономика!$H$1:$H$1000,8)</f>
        <v>0</v>
      </c>
      <c r="AD35" s="209">
        <f>_xlfn.COUNTIFS(Экономика!$H$1:$H$1000,8,Экономика!$G$1:$G$1000,"&lt;8")</f>
        <v>0</v>
      </c>
      <c r="AE35" s="2">
        <f>_xlfn.COUNTIFS(Экономика!$H$1:$H$1000,8,Экономика!$M$1:$M$1000,"Призер")</f>
        <v>0</v>
      </c>
      <c r="AF35" s="2">
        <f>_xlfn.COUNTIFS(Экономика!$H$1:$H$1000,8,Экономика!$M$1:$M$1000,"Победитель")</f>
        <v>0</v>
      </c>
      <c r="AG35" s="2">
        <f>_xlfn.COUNTIFS(Экономика!$H$1:$H$1000,8,Экономика!$M$1:$M$1000,"Победитель",Экономика!$L$1:$L$1000,"100%")</f>
        <v>0</v>
      </c>
      <c r="AH35" s="2">
        <f>COUNTIF(Экономика!$H$1:$H$1000,9)</f>
        <v>0</v>
      </c>
      <c r="AI35" s="209">
        <f>_xlfn.COUNTIFS(Экономика!$H$1:$H$1000,9,Экономика!$G$1:$G$1000,"&lt;9")</f>
        <v>0</v>
      </c>
      <c r="AJ35" s="2">
        <f>_xlfn.COUNTIFS(Экономика!$H$1:$H$1000,9,Экономика!$M$1:$M$1000,"Призер")</f>
        <v>0</v>
      </c>
      <c r="AK35" s="2">
        <f>_xlfn.COUNTIFS(Экономика!$H$1:$H$1000,9,Экономика!$M$1:$M$1000,"Победитель")</f>
        <v>0</v>
      </c>
      <c r="AL35" s="2">
        <f>_xlfn.COUNTIFS(Экономика!$H$1:$H$1000,9,Экономика!$M$1:$M$1000,"Победитель",Экономика!$L$1:$L$1000,"100%")</f>
        <v>0</v>
      </c>
      <c r="AM35" s="2">
        <f>COUNTIF(Экономика!$H$1:$H$1000,10)</f>
        <v>0</v>
      </c>
      <c r="AN35" s="209">
        <f>_xlfn.COUNTIFS(Экономика!$H$1:$H$1000,10,Экономика!$G$1:$G$1000,"&lt;10")</f>
        <v>0</v>
      </c>
      <c r="AO35" s="2">
        <f>_xlfn.COUNTIFS(Экономика!$H$1:$H$1000,10,Экономика!$M$1:$M$1000,"Призер")</f>
        <v>0</v>
      </c>
      <c r="AP35" s="2">
        <f>_xlfn.COUNTIFS(Экономика!$H$1:$H$1000,10,Экономика!$M$1:$M$1000,"Победитель")</f>
        <v>0</v>
      </c>
      <c r="AQ35" s="2">
        <f>_xlfn.COUNTIFS(Экономика!$H$1:$H$1000,10,Экономика!$M$1:$M$1000,"Победитель",Экономика!$L$1:$L$1000,"100%")</f>
        <v>0</v>
      </c>
      <c r="AR35" s="2">
        <f>COUNTIF(Экономика!$H$1:$H$1000,11)</f>
        <v>0</v>
      </c>
      <c r="AS35" s="209">
        <f>_xlfn.COUNTIFS(Экономика!$H$1:$H$1000,11,Экономика!$G$1:$G$1000,"&lt;11")</f>
        <v>0</v>
      </c>
      <c r="AT35" s="2">
        <f>_xlfn.COUNTIFS(Экономика!$H$1:$H$1000,11,Экономика!$M$1:$M$1000,"Призер")</f>
        <v>0</v>
      </c>
      <c r="AU35" s="2">
        <f>_xlfn.COUNTIFS(Экономика!$H$1:$H$1000,11,Экономика!$M$1:$M$1000,"Победитель")</f>
        <v>0</v>
      </c>
      <c r="AV35" s="2">
        <f>_xlfn.COUNTIFS(Экономика!$H$1:$H$1000,11,Экономика!$M$1:$M$1000,"Победитель",Экономика!$L$1:$L$1000,"100%")</f>
        <v>0</v>
      </c>
      <c r="AW35" s="122" t="e">
        <f t="shared" si="4"/>
        <v>#DIV/0!</v>
      </c>
    </row>
    <row r="36" spans="1:49" ht="12.75">
      <c r="A36" s="248" t="s">
        <v>48</v>
      </c>
      <c r="B36" s="248"/>
      <c r="C36" s="248"/>
      <c r="D36" s="123">
        <f aca="true" t="shared" si="7" ref="D36:AV36">SUM(D13:D35)</f>
        <v>278</v>
      </c>
      <c r="E36" s="123">
        <f t="shared" si="7"/>
        <v>0</v>
      </c>
      <c r="F36" s="123">
        <f t="shared" si="7"/>
        <v>34</v>
      </c>
      <c r="G36" s="123">
        <f t="shared" si="7"/>
        <v>6</v>
      </c>
      <c r="H36" s="123">
        <f t="shared" si="7"/>
        <v>0</v>
      </c>
      <c r="I36" s="123">
        <f t="shared" si="7"/>
        <v>42</v>
      </c>
      <c r="J36" s="123">
        <f t="shared" si="7"/>
        <v>0</v>
      </c>
      <c r="K36" s="123">
        <f t="shared" si="7"/>
        <v>0</v>
      </c>
      <c r="L36" s="123">
        <f t="shared" si="7"/>
        <v>0</v>
      </c>
      <c r="M36" s="123">
        <f t="shared" si="7"/>
        <v>0</v>
      </c>
      <c r="N36" s="123">
        <f t="shared" si="7"/>
        <v>15</v>
      </c>
      <c r="O36" s="123">
        <f t="shared" si="7"/>
        <v>0</v>
      </c>
      <c r="P36" s="123">
        <f t="shared" si="7"/>
        <v>3</v>
      </c>
      <c r="Q36" s="123">
        <f t="shared" si="7"/>
        <v>0</v>
      </c>
      <c r="R36" s="123">
        <f t="shared" si="7"/>
        <v>0</v>
      </c>
      <c r="S36" s="123">
        <f t="shared" si="7"/>
        <v>9</v>
      </c>
      <c r="T36" s="123">
        <f t="shared" si="7"/>
        <v>0</v>
      </c>
      <c r="U36" s="123">
        <f t="shared" si="7"/>
        <v>1</v>
      </c>
      <c r="V36" s="123">
        <f t="shared" si="7"/>
        <v>0</v>
      </c>
      <c r="W36" s="123">
        <f t="shared" si="7"/>
        <v>0</v>
      </c>
      <c r="X36" s="123">
        <f t="shared" si="7"/>
        <v>39</v>
      </c>
      <c r="Y36" s="123">
        <f t="shared" si="7"/>
        <v>0</v>
      </c>
      <c r="Z36" s="123">
        <f t="shared" si="7"/>
        <v>6</v>
      </c>
      <c r="AA36" s="123">
        <f t="shared" si="7"/>
        <v>1</v>
      </c>
      <c r="AB36" s="123">
        <f t="shared" si="7"/>
        <v>0</v>
      </c>
      <c r="AC36" s="123">
        <f t="shared" si="7"/>
        <v>59</v>
      </c>
      <c r="AD36" s="123">
        <f t="shared" si="7"/>
        <v>0</v>
      </c>
      <c r="AE36" s="123">
        <f t="shared" si="7"/>
        <v>9</v>
      </c>
      <c r="AF36" s="123">
        <f t="shared" si="7"/>
        <v>1</v>
      </c>
      <c r="AG36" s="123">
        <f t="shared" si="7"/>
        <v>0</v>
      </c>
      <c r="AH36" s="123">
        <f t="shared" si="7"/>
        <v>46</v>
      </c>
      <c r="AI36" s="123">
        <f t="shared" si="7"/>
        <v>0</v>
      </c>
      <c r="AJ36" s="123">
        <f t="shared" si="7"/>
        <v>6</v>
      </c>
      <c r="AK36" s="123">
        <f t="shared" si="7"/>
        <v>1</v>
      </c>
      <c r="AL36" s="123">
        <f t="shared" si="7"/>
        <v>0</v>
      </c>
      <c r="AM36" s="123">
        <f t="shared" si="7"/>
        <v>48</v>
      </c>
      <c r="AN36" s="123">
        <f t="shared" si="7"/>
        <v>0</v>
      </c>
      <c r="AO36" s="123">
        <f t="shared" si="7"/>
        <v>5</v>
      </c>
      <c r="AP36" s="123">
        <f t="shared" si="7"/>
        <v>2</v>
      </c>
      <c r="AQ36" s="123">
        <f t="shared" si="7"/>
        <v>0</v>
      </c>
      <c r="AR36" s="123">
        <f t="shared" si="7"/>
        <v>20</v>
      </c>
      <c r="AS36" s="123">
        <f t="shared" si="7"/>
        <v>0</v>
      </c>
      <c r="AT36" s="123">
        <f t="shared" si="7"/>
        <v>4</v>
      </c>
      <c r="AU36" s="123">
        <f t="shared" si="7"/>
        <v>1</v>
      </c>
      <c r="AV36" s="123">
        <f t="shared" si="7"/>
        <v>0</v>
      </c>
      <c r="AW36" s="38"/>
    </row>
    <row r="37" ht="12.75">
      <c r="F37" s="40"/>
    </row>
    <row r="39" spans="22:36" ht="12.75">
      <c r="V39" s="231">
        <f ca="1">TODAY()</f>
        <v>43011</v>
      </c>
      <c r="W39" s="231"/>
      <c r="X39" s="193"/>
      <c r="AC39" s="41"/>
      <c r="AD39" s="41"/>
      <c r="AH39" s="231">
        <f ca="1">TODAY()</f>
        <v>43011</v>
      </c>
      <c r="AI39" s="231"/>
      <c r="AJ39" s="193"/>
    </row>
    <row r="40" spans="3:5" ht="12.75">
      <c r="C40" s="231">
        <f ca="1">TODAY()</f>
        <v>43011</v>
      </c>
      <c r="D40" s="231"/>
      <c r="E40" s="193"/>
    </row>
    <row r="41" spans="22:42" ht="12.75" customHeight="1">
      <c r="V41" s="204"/>
      <c r="W41" s="204"/>
      <c r="X41" s="204"/>
      <c r="Y41" s="204"/>
      <c r="Z41" s="204"/>
      <c r="AA41" s="204"/>
      <c r="AB41" s="204"/>
      <c r="AC41" s="204"/>
      <c r="AD41" s="204"/>
      <c r="AH41" s="232" t="s">
        <v>49</v>
      </c>
      <c r="AI41" s="232"/>
      <c r="AJ41" s="232"/>
      <c r="AK41" s="232"/>
      <c r="AL41" s="232"/>
      <c r="AM41" s="232"/>
      <c r="AN41" s="232"/>
      <c r="AO41" s="232"/>
      <c r="AP41" s="232"/>
    </row>
    <row r="42" spans="2:42" ht="12.75" customHeight="1">
      <c r="B42" s="202"/>
      <c r="C42" s="229" t="s">
        <v>49</v>
      </c>
      <c r="D42" s="229"/>
      <c r="E42" s="229"/>
      <c r="F42" s="229"/>
      <c r="G42" s="229"/>
      <c r="S42" s="229" t="s">
        <v>49</v>
      </c>
      <c r="T42" s="229"/>
      <c r="U42" s="229"/>
      <c r="V42" s="229"/>
      <c r="W42" s="229"/>
      <c r="X42" s="204"/>
      <c r="Y42" s="204"/>
      <c r="Z42" s="204"/>
      <c r="AA42" s="204"/>
      <c r="AB42" s="204"/>
      <c r="AC42" s="204"/>
      <c r="AD42" s="204"/>
      <c r="AF42" s="42"/>
      <c r="AG42" s="42"/>
      <c r="AH42" s="232"/>
      <c r="AI42" s="232"/>
      <c r="AJ42" s="232"/>
      <c r="AK42" s="232"/>
      <c r="AL42" s="232"/>
      <c r="AM42" s="232"/>
      <c r="AN42" s="232"/>
      <c r="AO42" s="232"/>
      <c r="AP42" s="232"/>
    </row>
    <row r="43" spans="2:39" ht="12.75">
      <c r="B43" s="202"/>
      <c r="C43" s="229"/>
      <c r="D43" s="229"/>
      <c r="E43" s="229"/>
      <c r="F43" s="229"/>
      <c r="G43" s="229"/>
      <c r="H43" s="42"/>
      <c r="I43" s="42"/>
      <c r="J43" s="42"/>
      <c r="K43" s="42"/>
      <c r="L43" s="42"/>
      <c r="M43" s="42"/>
      <c r="N43" s="233" t="s">
        <v>130</v>
      </c>
      <c r="O43" s="233"/>
      <c r="P43" s="233"/>
      <c r="S43" s="229"/>
      <c r="T43" s="229"/>
      <c r="U43" s="229"/>
      <c r="V43" s="229"/>
      <c r="W43" s="229"/>
      <c r="X43" s="42"/>
      <c r="Y43" s="42"/>
      <c r="AA43" s="233" t="s">
        <v>130</v>
      </c>
      <c r="AB43" s="233"/>
      <c r="AC43" s="233"/>
      <c r="AJ43" s="43"/>
      <c r="AK43" s="43"/>
      <c r="AM43" s="32">
        <f>Z43</f>
        <v>0</v>
      </c>
    </row>
    <row r="44" ht="12.75">
      <c r="AH44" s="203"/>
    </row>
  </sheetData>
  <sheetProtection password="DE6B" sheet="1" formatCells="0" formatColumns="0" formatRows="0" insertHyperlinks="0" sort="0" autoFilter="0" pivotTables="0"/>
  <mergeCells count="47">
    <mergeCell ref="G10:H10"/>
    <mergeCell ref="C9:F9"/>
    <mergeCell ref="C10:F10"/>
    <mergeCell ref="AH39:AI39"/>
    <mergeCell ref="C2:J2"/>
    <mergeCell ref="A36:C36"/>
    <mergeCell ref="AH9:AK9"/>
    <mergeCell ref="I8:M8"/>
    <mergeCell ref="X10:AA10"/>
    <mergeCell ref="AH10:AK10"/>
    <mergeCell ref="C40:D40"/>
    <mergeCell ref="N43:P43"/>
    <mergeCell ref="I10:L10"/>
    <mergeCell ref="S4:AC4"/>
    <mergeCell ref="G9:H9"/>
    <mergeCell ref="P1:Q1"/>
    <mergeCell ref="AC8:AG8"/>
    <mergeCell ref="AC9:AF9"/>
    <mergeCell ref="AC10:AF10"/>
    <mergeCell ref="C8:H8"/>
    <mergeCell ref="AW8:AW11"/>
    <mergeCell ref="N9:Q9"/>
    <mergeCell ref="N10:Q10"/>
    <mergeCell ref="S9:V9"/>
    <mergeCell ref="S10:V10"/>
    <mergeCell ref="N8:R8"/>
    <mergeCell ref="S8:W8"/>
    <mergeCell ref="X8:AB8"/>
    <mergeCell ref="X9:AA9"/>
    <mergeCell ref="I9:L9"/>
    <mergeCell ref="AM9:AP9"/>
    <mergeCell ref="AM10:AP10"/>
    <mergeCell ref="AM8:AQ8"/>
    <mergeCell ref="AR8:AV8"/>
    <mergeCell ref="AR9:AU9"/>
    <mergeCell ref="AR10:AU10"/>
    <mergeCell ref="C4:J4"/>
    <mergeCell ref="T2:AB2"/>
    <mergeCell ref="C42:G43"/>
    <mergeCell ref="AI2:AQ2"/>
    <mergeCell ref="AH4:AR4"/>
    <mergeCell ref="V39:W39"/>
    <mergeCell ref="AH41:AP42"/>
    <mergeCell ref="S42:W43"/>
    <mergeCell ref="AA43:AC43"/>
    <mergeCell ref="AH8:AL8"/>
  </mergeCells>
  <conditionalFormatting sqref="AW13:AW35">
    <cfRule type="cellIs" priority="9" dxfId="8" operator="greaterThan" stopIfTrue="1">
      <formula>0.3</formula>
    </cfRule>
  </conditionalFormatting>
  <conditionalFormatting sqref="AV13:AV35">
    <cfRule type="cellIs" priority="8" dxfId="9" operator="equal" stopIfTrue="1">
      <formula>0</formula>
    </cfRule>
  </conditionalFormatting>
  <conditionalFormatting sqref="AS13:AS35">
    <cfRule type="cellIs" priority="6" dxfId="9" operator="equal" stopIfTrue="1">
      <formula>0</formula>
    </cfRule>
  </conditionalFormatting>
  <conditionalFormatting sqref="AN13:AN35">
    <cfRule type="cellIs" priority="4" dxfId="9" operator="equal" stopIfTrue="1">
      <formula>0</formula>
    </cfRule>
  </conditionalFormatting>
  <conditionalFormatting sqref="AQ13:AQ35">
    <cfRule type="cellIs" priority="3" dxfId="9" operator="equal" stopIfTrue="1">
      <formula>0</formula>
    </cfRule>
  </conditionalFormatting>
  <conditionalFormatting sqref="AI13:AI35 AL13:AL35 AG13:AG35 AD13:AD35 AB13:AB35 Y13:Y35 W13:W35 T13:T35 R13:R35 O13:O35 M20 M24 J20 J24">
    <cfRule type="cellIs" priority="2" dxfId="9" operator="equal" stopIfTrue="1">
      <formula>0</formula>
    </cfRule>
  </conditionalFormatting>
  <printOptions/>
  <pageMargins left="0.7086614173228347" right="0.3937007874015748" top="0.7480314960629921" bottom="0.3937007874015748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5.37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115</v>
      </c>
      <c r="H1" s="18" t="s">
        <v>116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47"/>
      <c r="B2" s="47"/>
      <c r="C2" s="91"/>
      <c r="D2" s="47"/>
      <c r="E2" s="47"/>
      <c r="F2" s="47"/>
      <c r="G2" s="47"/>
      <c r="H2" s="47"/>
      <c r="I2" s="47"/>
      <c r="J2" s="49"/>
      <c r="K2" s="47"/>
      <c r="L2" s="48" t="e">
        <f aca="true" t="shared" si="0" ref="L2:L10">J2/K2</f>
        <v>#DIV/0!</v>
      </c>
      <c r="M2" s="47"/>
      <c r="N2" s="47"/>
      <c r="O2" s="47" t="s">
        <v>13</v>
      </c>
      <c r="P2" s="181"/>
    </row>
    <row r="3" spans="1:16" ht="12.75">
      <c r="A3" s="47"/>
      <c r="B3" s="47"/>
      <c r="C3" s="47"/>
      <c r="D3" s="47"/>
      <c r="E3" s="47"/>
      <c r="F3" s="47"/>
      <c r="G3" s="47"/>
      <c r="H3" s="47"/>
      <c r="I3" s="47"/>
      <c r="J3" s="49"/>
      <c r="K3" s="47"/>
      <c r="L3" s="48" t="e">
        <f t="shared" si="0"/>
        <v>#DIV/0!</v>
      </c>
      <c r="M3" s="47"/>
      <c r="N3" s="47"/>
      <c r="O3" s="47" t="s">
        <v>13</v>
      </c>
      <c r="P3" s="27"/>
    </row>
    <row r="4" spans="1:16" ht="12.75">
      <c r="A4" s="47"/>
      <c r="B4" s="47"/>
      <c r="C4" s="47"/>
      <c r="D4" s="47"/>
      <c r="E4" s="47"/>
      <c r="F4" s="47"/>
      <c r="G4" s="47"/>
      <c r="H4" s="47"/>
      <c r="I4" s="47"/>
      <c r="J4" s="49"/>
      <c r="K4" s="47"/>
      <c r="L4" s="48" t="e">
        <f t="shared" si="0"/>
        <v>#DIV/0!</v>
      </c>
      <c r="M4" s="47"/>
      <c r="N4" s="47"/>
      <c r="O4" s="47" t="s">
        <v>13</v>
      </c>
      <c r="P4" s="27"/>
    </row>
    <row r="5" spans="1:16" ht="12.75">
      <c r="A5" s="47"/>
      <c r="B5" s="47"/>
      <c r="C5" s="47"/>
      <c r="D5" s="47"/>
      <c r="E5" s="47"/>
      <c r="F5" s="47"/>
      <c r="G5" s="47"/>
      <c r="H5" s="47"/>
      <c r="I5" s="47"/>
      <c r="J5" s="49"/>
      <c r="K5" s="47"/>
      <c r="L5" s="48" t="e">
        <f t="shared" si="0"/>
        <v>#DIV/0!</v>
      </c>
      <c r="M5" s="47"/>
      <c r="N5" s="47"/>
      <c r="O5" s="47" t="s">
        <v>13</v>
      </c>
      <c r="P5" s="27"/>
    </row>
    <row r="6" spans="1:16" ht="12.75">
      <c r="A6" s="47"/>
      <c r="B6" s="47"/>
      <c r="C6" s="47"/>
      <c r="D6" s="47"/>
      <c r="E6" s="47"/>
      <c r="F6" s="47"/>
      <c r="G6" s="47"/>
      <c r="H6" s="47"/>
      <c r="I6" s="47"/>
      <c r="J6" s="49"/>
      <c r="K6" s="47"/>
      <c r="L6" s="48" t="e">
        <f t="shared" si="0"/>
        <v>#DIV/0!</v>
      </c>
      <c r="M6" s="47"/>
      <c r="N6" s="47"/>
      <c r="O6" s="47" t="s">
        <v>13</v>
      </c>
      <c r="P6" s="27"/>
    </row>
    <row r="7" spans="1:16" ht="12.75">
      <c r="A7" s="47"/>
      <c r="B7" s="47"/>
      <c r="C7" s="47"/>
      <c r="D7" s="47"/>
      <c r="E7" s="47"/>
      <c r="F7" s="47"/>
      <c r="G7" s="47"/>
      <c r="H7" s="47"/>
      <c r="I7" s="47"/>
      <c r="J7" s="49"/>
      <c r="K7" s="47"/>
      <c r="L7" s="48" t="e">
        <f t="shared" si="0"/>
        <v>#DIV/0!</v>
      </c>
      <c r="M7" s="47"/>
      <c r="N7" s="47"/>
      <c r="O7" s="47" t="s">
        <v>13</v>
      </c>
      <c r="P7" s="27"/>
    </row>
    <row r="8" spans="1:16" ht="12.75">
      <c r="A8" s="47"/>
      <c r="B8" s="47"/>
      <c r="C8" s="47"/>
      <c r="D8" s="47"/>
      <c r="E8" s="47"/>
      <c r="F8" s="47"/>
      <c r="G8" s="47"/>
      <c r="H8" s="47"/>
      <c r="I8" s="47"/>
      <c r="J8" s="49"/>
      <c r="K8" s="47"/>
      <c r="L8" s="48" t="e">
        <f t="shared" si="0"/>
        <v>#DIV/0!</v>
      </c>
      <c r="M8" s="47"/>
      <c r="N8" s="47"/>
      <c r="O8" s="47" t="s">
        <v>13</v>
      </c>
      <c r="P8" s="181"/>
    </row>
    <row r="9" spans="1:16" ht="12.75">
      <c r="A9" s="47"/>
      <c r="B9" s="47"/>
      <c r="C9" s="47"/>
      <c r="D9" s="47"/>
      <c r="E9" s="47"/>
      <c r="F9" s="47"/>
      <c r="G9" s="47"/>
      <c r="H9" s="47"/>
      <c r="I9" s="47"/>
      <c r="J9" s="49"/>
      <c r="K9" s="47"/>
      <c r="L9" s="48" t="e">
        <f t="shared" si="0"/>
        <v>#DIV/0!</v>
      </c>
      <c r="M9" s="47"/>
      <c r="N9" s="47"/>
      <c r="O9" s="47" t="s">
        <v>13</v>
      </c>
      <c r="P9" s="27"/>
    </row>
    <row r="10" spans="1:16" ht="12.75">
      <c r="A10" s="47"/>
      <c r="B10" s="47"/>
      <c r="C10" s="47"/>
      <c r="D10" s="47"/>
      <c r="E10" s="47"/>
      <c r="F10" s="47"/>
      <c r="G10" s="47"/>
      <c r="H10" s="47"/>
      <c r="I10" s="47"/>
      <c r="J10" s="49"/>
      <c r="K10" s="47"/>
      <c r="L10" s="48" t="e">
        <f t="shared" si="0"/>
        <v>#DIV/0!</v>
      </c>
      <c r="M10" s="47"/>
      <c r="N10" s="47"/>
      <c r="O10" s="47" t="s">
        <v>13</v>
      </c>
      <c r="P10" s="27"/>
    </row>
    <row r="11" spans="1:16" ht="12.75">
      <c r="A11" s="47"/>
      <c r="B11" s="47"/>
      <c r="C11" s="47"/>
      <c r="D11" s="47"/>
      <c r="E11" s="47"/>
      <c r="F11" s="47"/>
      <c r="G11" s="47"/>
      <c r="H11" s="47"/>
      <c r="I11" s="47"/>
      <c r="J11" s="49"/>
      <c r="K11" s="47"/>
      <c r="L11" s="48" t="e">
        <f aca="true" t="shared" si="1" ref="L11:L20">J11/K11</f>
        <v>#DIV/0!</v>
      </c>
      <c r="M11" s="47"/>
      <c r="N11" s="47"/>
      <c r="O11" s="47" t="s">
        <v>13</v>
      </c>
      <c r="P11" s="27"/>
    </row>
    <row r="12" spans="1:16" ht="12.75">
      <c r="A12" s="47"/>
      <c r="B12" s="47"/>
      <c r="C12" s="47"/>
      <c r="D12" s="47"/>
      <c r="E12" s="47"/>
      <c r="F12" s="47"/>
      <c r="G12" s="47"/>
      <c r="H12" s="47"/>
      <c r="I12" s="47"/>
      <c r="J12" s="49"/>
      <c r="K12" s="47"/>
      <c r="L12" s="48" t="e">
        <f t="shared" si="1"/>
        <v>#DIV/0!</v>
      </c>
      <c r="M12" s="47"/>
      <c r="N12" s="47"/>
      <c r="O12" s="47" t="s">
        <v>13</v>
      </c>
      <c r="P12" s="27"/>
    </row>
    <row r="13" spans="1:16" ht="12.75">
      <c r="A13" s="47"/>
      <c r="B13" s="47"/>
      <c r="C13" s="47"/>
      <c r="D13" s="47"/>
      <c r="E13" s="47"/>
      <c r="F13" s="47"/>
      <c r="G13" s="47"/>
      <c r="H13" s="47"/>
      <c r="I13" s="47"/>
      <c r="J13" s="49"/>
      <c r="K13" s="47"/>
      <c r="L13" s="48" t="e">
        <f t="shared" si="1"/>
        <v>#DIV/0!</v>
      </c>
      <c r="M13" s="47"/>
      <c r="N13" s="47"/>
      <c r="O13" s="47" t="s">
        <v>13</v>
      </c>
      <c r="P13" s="27"/>
    </row>
    <row r="14" spans="1:16" ht="12.75">
      <c r="A14" s="47"/>
      <c r="B14" s="47"/>
      <c r="C14" s="47"/>
      <c r="D14" s="47"/>
      <c r="E14" s="47"/>
      <c r="F14" s="47"/>
      <c r="G14" s="47"/>
      <c r="H14" s="47"/>
      <c r="I14" s="47"/>
      <c r="J14" s="49"/>
      <c r="K14" s="47"/>
      <c r="L14" s="48" t="e">
        <f t="shared" si="1"/>
        <v>#DIV/0!</v>
      </c>
      <c r="M14" s="47"/>
      <c r="N14" s="47"/>
      <c r="O14" s="47" t="s">
        <v>13</v>
      </c>
      <c r="P14" s="27"/>
    </row>
    <row r="15" spans="1:16" ht="12.75">
      <c r="A15" s="47"/>
      <c r="B15" s="47"/>
      <c r="C15" s="47"/>
      <c r="D15" s="47"/>
      <c r="E15" s="47"/>
      <c r="F15" s="47"/>
      <c r="G15" s="47"/>
      <c r="H15" s="47"/>
      <c r="I15" s="47"/>
      <c r="J15" s="49"/>
      <c r="K15" s="47"/>
      <c r="L15" s="48" t="e">
        <f t="shared" si="1"/>
        <v>#DIV/0!</v>
      </c>
      <c r="M15" s="47"/>
      <c r="N15" s="47"/>
      <c r="O15" s="47" t="s">
        <v>13</v>
      </c>
      <c r="P15" s="27"/>
    </row>
    <row r="16" spans="1:16" ht="12.75">
      <c r="A16" s="47"/>
      <c r="B16" s="47"/>
      <c r="C16" s="47"/>
      <c r="D16" s="47"/>
      <c r="E16" s="47"/>
      <c r="F16" s="47"/>
      <c r="G16" s="47"/>
      <c r="H16" s="47"/>
      <c r="I16" s="47"/>
      <c r="J16" s="49"/>
      <c r="K16" s="47"/>
      <c r="L16" s="48" t="e">
        <f t="shared" si="1"/>
        <v>#DIV/0!</v>
      </c>
      <c r="M16" s="47"/>
      <c r="N16" s="47"/>
      <c r="O16" s="47" t="s">
        <v>13</v>
      </c>
      <c r="P16" s="27"/>
    </row>
    <row r="17" spans="1:16" ht="12.75">
      <c r="A17" s="47"/>
      <c r="B17" s="47"/>
      <c r="C17" s="47"/>
      <c r="D17" s="47"/>
      <c r="E17" s="47"/>
      <c r="F17" s="47"/>
      <c r="G17" s="47"/>
      <c r="H17" s="47"/>
      <c r="I17" s="47"/>
      <c r="J17" s="49"/>
      <c r="K17" s="47"/>
      <c r="L17" s="48" t="e">
        <f t="shared" si="1"/>
        <v>#DIV/0!</v>
      </c>
      <c r="M17" s="47"/>
      <c r="N17" s="47"/>
      <c r="O17" s="47" t="s">
        <v>13</v>
      </c>
      <c r="P17" s="27"/>
    </row>
    <row r="18" spans="1:16" ht="12.75">
      <c r="A18" s="47"/>
      <c r="B18" s="47"/>
      <c r="C18" s="47"/>
      <c r="D18" s="47"/>
      <c r="E18" s="47"/>
      <c r="F18" s="47"/>
      <c r="G18" s="47"/>
      <c r="H18" s="47"/>
      <c r="I18" s="47"/>
      <c r="J18" s="49"/>
      <c r="K18" s="47"/>
      <c r="L18" s="48" t="e">
        <f t="shared" si="1"/>
        <v>#DIV/0!</v>
      </c>
      <c r="M18" s="47"/>
      <c r="N18" s="47"/>
      <c r="O18" s="47" t="s">
        <v>13</v>
      </c>
      <c r="P18" s="27"/>
    </row>
    <row r="19" spans="1:16" ht="12.75">
      <c r="A19" s="125"/>
      <c r="B19" s="125"/>
      <c r="C19" s="125"/>
      <c r="D19" s="125"/>
      <c r="E19" s="125"/>
      <c r="F19" s="47"/>
      <c r="G19" s="125"/>
      <c r="H19" s="125"/>
      <c r="I19" s="125"/>
      <c r="J19" s="127"/>
      <c r="K19" s="125"/>
      <c r="L19" s="151" t="e">
        <f t="shared" si="1"/>
        <v>#DIV/0!</v>
      </c>
      <c r="M19" s="125"/>
      <c r="N19" s="47"/>
      <c r="O19" s="125" t="s">
        <v>13</v>
      </c>
      <c r="P19" s="27"/>
    </row>
    <row r="20" spans="1:16" ht="12.75">
      <c r="A20" s="47"/>
      <c r="B20" s="47"/>
      <c r="C20" s="47"/>
      <c r="D20" s="47"/>
      <c r="E20" s="47"/>
      <c r="F20" s="47"/>
      <c r="G20" s="47"/>
      <c r="H20" s="47"/>
      <c r="I20" s="47"/>
      <c r="J20" s="49"/>
      <c r="K20" s="47"/>
      <c r="L20" s="48" t="e">
        <f t="shared" si="1"/>
        <v>#DIV/0!</v>
      </c>
      <c r="M20" s="47"/>
      <c r="N20" s="47"/>
      <c r="O20" s="47" t="s">
        <v>13</v>
      </c>
      <c r="P20" s="27"/>
    </row>
    <row r="21" spans="1:15" ht="12.75">
      <c r="A21" s="91"/>
      <c r="B21" s="91"/>
      <c r="C21" s="91"/>
      <c r="D21" s="91"/>
      <c r="E21" s="91"/>
      <c r="F21" s="91"/>
      <c r="G21" s="91"/>
      <c r="H21" s="91"/>
      <c r="I21" s="91"/>
      <c r="J21" s="97"/>
      <c r="K21" s="91"/>
      <c r="L21" s="98"/>
      <c r="M21" s="91"/>
      <c r="N21" s="91"/>
      <c r="O21" s="91"/>
    </row>
    <row r="22" spans="1:15" ht="12.75">
      <c r="A22" s="91"/>
      <c r="B22" s="91"/>
      <c r="C22" s="91"/>
      <c r="D22" s="91"/>
      <c r="E22" s="91"/>
      <c r="F22" s="91"/>
      <c r="G22" s="91"/>
      <c r="H22" s="91"/>
      <c r="I22" s="91"/>
      <c r="J22" s="97"/>
      <c r="K22" s="91"/>
      <c r="L22" s="98"/>
      <c r="M22" s="91"/>
      <c r="N22" s="91"/>
      <c r="O22" s="91"/>
    </row>
    <row r="23" spans="1:15" ht="12.75">
      <c r="A23" s="91"/>
      <c r="B23" s="91"/>
      <c r="C23" s="91"/>
      <c r="D23" s="91"/>
      <c r="E23" s="91"/>
      <c r="F23" s="91"/>
      <c r="G23" s="91"/>
      <c r="H23" s="91"/>
      <c r="I23" s="91"/>
      <c r="J23" s="97"/>
      <c r="K23" s="91"/>
      <c r="L23" s="98"/>
      <c r="M23" s="91"/>
      <c r="N23" s="91"/>
      <c r="O23" s="91"/>
    </row>
    <row r="24" spans="1:15" ht="12.75">
      <c r="A24" s="91"/>
      <c r="B24" s="91"/>
      <c r="C24" s="91"/>
      <c r="D24" s="91"/>
      <c r="E24" s="91"/>
      <c r="F24" s="91"/>
      <c r="G24" s="91"/>
      <c r="H24" s="91" t="s">
        <v>60</v>
      </c>
      <c r="I24" s="91"/>
      <c r="J24" s="97"/>
      <c r="K24" s="91"/>
      <c r="L24" s="98"/>
      <c r="M24" s="91"/>
      <c r="N24" s="91"/>
      <c r="O24" s="91"/>
    </row>
    <row r="25" spans="1:15" ht="12.75">
      <c r="A25" s="91"/>
      <c r="B25" s="91"/>
      <c r="C25" s="91"/>
      <c r="D25" s="91"/>
      <c r="E25" s="91"/>
      <c r="F25" s="91"/>
      <c r="G25" s="91"/>
      <c r="H25" s="91"/>
      <c r="I25" s="91"/>
      <c r="J25" s="97"/>
      <c r="K25" s="91"/>
      <c r="L25" s="98"/>
      <c r="M25" s="91"/>
      <c r="N25" s="91"/>
      <c r="O25" s="91"/>
    </row>
    <row r="26" spans="1:15" ht="12.75">
      <c r="A26" s="91"/>
      <c r="B26" s="91"/>
      <c r="C26" s="91"/>
      <c r="D26" s="91"/>
      <c r="E26" s="91"/>
      <c r="F26" s="91"/>
      <c r="G26" s="91"/>
      <c r="H26" s="91"/>
      <c r="I26" s="91"/>
      <c r="J26" s="97"/>
      <c r="K26" s="91"/>
      <c r="L26" s="98"/>
      <c r="M26" s="91"/>
      <c r="N26" s="91"/>
      <c r="O26" s="91"/>
    </row>
    <row r="27" spans="1:15" ht="12.75">
      <c r="A27" s="91"/>
      <c r="B27" s="91"/>
      <c r="C27" s="91"/>
      <c r="D27" s="91"/>
      <c r="E27" s="91"/>
      <c r="F27" s="91"/>
      <c r="G27" s="91"/>
      <c r="H27" s="91"/>
      <c r="I27" s="91"/>
      <c r="J27" s="97"/>
      <c r="K27" s="91"/>
      <c r="L27" s="98"/>
      <c r="M27" s="91"/>
      <c r="N27" s="91"/>
      <c r="O27" s="91"/>
    </row>
    <row r="28" spans="1:15" ht="12.75">
      <c r="A28" s="91"/>
      <c r="B28" s="91"/>
      <c r="C28" s="91"/>
      <c r="D28" s="91"/>
      <c r="E28" s="91"/>
      <c r="F28" s="91"/>
      <c r="G28" s="91"/>
      <c r="H28" s="91"/>
      <c r="I28" s="91"/>
      <c r="J28" s="97"/>
      <c r="K28" s="91"/>
      <c r="L28" s="98"/>
      <c r="M28" s="91"/>
      <c r="N28" s="91"/>
      <c r="O28" s="91"/>
    </row>
    <row r="29" spans="1:15" ht="12.75">
      <c r="A29" s="91"/>
      <c r="B29" s="91"/>
      <c r="C29" s="91"/>
      <c r="D29" s="91"/>
      <c r="E29" s="91"/>
      <c r="F29" s="91"/>
      <c r="G29" s="91"/>
      <c r="H29" s="91"/>
      <c r="I29" s="91"/>
      <c r="J29" s="97"/>
      <c r="K29" s="91"/>
      <c r="L29" s="98"/>
      <c r="M29" s="91"/>
      <c r="N29" s="91"/>
      <c r="O29" s="91"/>
    </row>
    <row r="30" spans="1:15" ht="12.75">
      <c r="A30" s="91"/>
      <c r="B30" s="91"/>
      <c r="C30" s="91"/>
      <c r="D30" s="91"/>
      <c r="E30" s="91"/>
      <c r="F30" s="91"/>
      <c r="G30" s="91"/>
      <c r="H30" s="91"/>
      <c r="I30" s="91"/>
      <c r="J30" s="97"/>
      <c r="K30" s="91"/>
      <c r="L30" s="98"/>
      <c r="M30" s="91"/>
      <c r="N30" s="91"/>
      <c r="O30" s="91"/>
    </row>
    <row r="31" spans="1:15" ht="12.75">
      <c r="A31" s="91"/>
      <c r="B31" s="91"/>
      <c r="C31" s="91"/>
      <c r="D31" s="91"/>
      <c r="E31" s="91"/>
      <c r="F31" s="91"/>
      <c r="G31" s="91"/>
      <c r="H31" s="91"/>
      <c r="I31" s="91"/>
      <c r="J31" s="97"/>
      <c r="K31" s="91"/>
      <c r="L31" s="98"/>
      <c r="M31" s="91"/>
      <c r="N31" s="91"/>
      <c r="O31" s="91"/>
    </row>
    <row r="32" spans="1:15" ht="12.75">
      <c r="A32" s="91"/>
      <c r="B32" s="91"/>
      <c r="C32" s="91"/>
      <c r="D32" s="91"/>
      <c r="E32" s="91"/>
      <c r="F32" s="91"/>
      <c r="G32" s="91"/>
      <c r="H32" s="91"/>
      <c r="I32" s="91"/>
      <c r="J32" s="97"/>
      <c r="K32" s="91"/>
      <c r="L32" s="98"/>
      <c r="M32" s="91"/>
      <c r="N32" s="91"/>
      <c r="O32" s="91"/>
    </row>
    <row r="33" spans="1:15" ht="12.75">
      <c r="A33" s="91"/>
      <c r="B33" s="91"/>
      <c r="C33" s="91"/>
      <c r="D33" s="91"/>
      <c r="E33" s="91"/>
      <c r="F33" s="91"/>
      <c r="G33" s="91"/>
      <c r="H33" s="91"/>
      <c r="I33" s="91"/>
      <c r="J33" s="97"/>
      <c r="K33" s="91"/>
      <c r="L33" s="98"/>
      <c r="M33" s="91"/>
      <c r="N33" s="91"/>
      <c r="O33" s="91"/>
    </row>
    <row r="34" spans="3:15" ht="12.75">
      <c r="C34" s="91"/>
      <c r="D34" s="91"/>
      <c r="E34" s="91"/>
      <c r="F34" s="91"/>
      <c r="G34" s="91"/>
      <c r="H34" s="91"/>
      <c r="I34" s="91"/>
      <c r="J34" s="97"/>
      <c r="K34" s="91"/>
      <c r="L34" s="98"/>
      <c r="M34" s="91"/>
      <c r="N34" s="91"/>
      <c r="O34" s="91"/>
    </row>
    <row r="35" spans="3:15" ht="12.75">
      <c r="C35" s="91"/>
      <c r="D35" s="91"/>
      <c r="E35" s="91"/>
      <c r="F35" s="91"/>
      <c r="G35" s="91"/>
      <c r="H35" s="91"/>
      <c r="I35" s="91"/>
      <c r="J35" s="97"/>
      <c r="K35" s="91"/>
      <c r="L35" s="98"/>
      <c r="M35" s="91"/>
      <c r="N35" s="91"/>
      <c r="O35" s="91"/>
    </row>
    <row r="36" spans="3:15" ht="12.75">
      <c r="C36" s="91"/>
      <c r="D36" s="91"/>
      <c r="E36" s="91"/>
      <c r="F36" s="91"/>
      <c r="G36" s="91"/>
      <c r="H36" s="91"/>
      <c r="I36" s="91"/>
      <c r="J36" s="97"/>
      <c r="K36" s="91"/>
      <c r="L36" s="98"/>
      <c r="M36" s="91"/>
      <c r="N36" s="91"/>
      <c r="O36" s="91"/>
    </row>
    <row r="37" spans="3:15" ht="12.75">
      <c r="C37" s="91"/>
      <c r="D37" s="91"/>
      <c r="E37" s="91"/>
      <c r="F37" s="91"/>
      <c r="G37" s="91"/>
      <c r="H37" s="91"/>
      <c r="I37" s="91"/>
      <c r="J37" s="97"/>
      <c r="K37" s="91"/>
      <c r="L37" s="98"/>
      <c r="M37" s="91"/>
      <c r="N37" s="91"/>
      <c r="O37" s="91"/>
    </row>
    <row r="38" spans="3:15" ht="12.75">
      <c r="C38" s="91"/>
      <c r="D38" s="91"/>
      <c r="E38" s="91"/>
      <c r="F38" s="91"/>
      <c r="G38" s="91"/>
      <c r="H38" s="91"/>
      <c r="I38" s="91"/>
      <c r="J38" s="97"/>
      <c r="K38" s="91"/>
      <c r="L38" s="98"/>
      <c r="M38" s="91"/>
      <c r="N38" s="91"/>
      <c r="O38" s="91"/>
    </row>
    <row r="39" spans="3:15" ht="12.75">
      <c r="C39" s="91"/>
      <c r="D39" s="91"/>
      <c r="E39" s="91"/>
      <c r="F39" s="91"/>
      <c r="G39" s="91"/>
      <c r="H39" s="91"/>
      <c r="I39" s="91"/>
      <c r="J39" s="97"/>
      <c r="K39" s="91"/>
      <c r="L39" s="98"/>
      <c r="M39" s="91"/>
      <c r="N39" s="91"/>
      <c r="O39" s="91"/>
    </row>
    <row r="40" spans="3:15" ht="12.75">
      <c r="C40" s="91"/>
      <c r="D40" s="91"/>
      <c r="E40" s="91"/>
      <c r="F40" s="91"/>
      <c r="G40" s="91"/>
      <c r="H40" s="91"/>
      <c r="I40" s="91"/>
      <c r="J40" s="97"/>
      <c r="K40" s="91"/>
      <c r="L40" s="98"/>
      <c r="M40" s="91"/>
      <c r="N40" s="91"/>
      <c r="O40" s="91"/>
    </row>
    <row r="41" spans="3:15" ht="12.75">
      <c r="C41" s="91"/>
      <c r="D41" s="91"/>
      <c r="E41" s="91"/>
      <c r="F41" s="91"/>
      <c r="G41" s="91"/>
      <c r="H41" s="91"/>
      <c r="I41" s="91"/>
      <c r="J41" s="97"/>
      <c r="K41" s="91"/>
      <c r="L41" s="98"/>
      <c r="M41" s="91"/>
      <c r="N41" s="91"/>
      <c r="O41" s="91"/>
    </row>
    <row r="42" spans="3:15" ht="12.75">
      <c r="C42" s="91"/>
      <c r="D42" s="91"/>
      <c r="E42" s="91"/>
      <c r="F42" s="91"/>
      <c r="G42" s="91"/>
      <c r="H42" s="91"/>
      <c r="I42" s="91"/>
      <c r="J42" s="97"/>
      <c r="K42" s="91"/>
      <c r="L42" s="98"/>
      <c r="M42" s="91"/>
      <c r="N42" s="91"/>
      <c r="O42" s="91"/>
    </row>
    <row r="43" spans="3:15" ht="12.75">
      <c r="C43" s="91"/>
      <c r="D43" s="91"/>
      <c r="E43" s="91"/>
      <c r="F43" s="91"/>
      <c r="G43" s="91"/>
      <c r="H43" s="91"/>
      <c r="I43" s="91"/>
      <c r="J43" s="97"/>
      <c r="K43" s="91"/>
      <c r="L43" s="98"/>
      <c r="M43" s="91"/>
      <c r="N43" s="91"/>
      <c r="O43" s="91"/>
    </row>
    <row r="44" spans="3:15" ht="12.75">
      <c r="C44" s="91"/>
      <c r="D44" s="91"/>
      <c r="E44" s="91"/>
      <c r="F44" s="91"/>
      <c r="G44" s="91"/>
      <c r="H44" s="91"/>
      <c r="I44" s="91"/>
      <c r="J44" s="97"/>
      <c r="K44" s="91"/>
      <c r="L44" s="98"/>
      <c r="M44" s="91"/>
      <c r="N44" s="91"/>
      <c r="O44" s="91"/>
    </row>
    <row r="45" spans="3:15" ht="12.75">
      <c r="C45" s="91"/>
      <c r="D45" s="91"/>
      <c r="E45" s="91"/>
      <c r="F45" s="91"/>
      <c r="G45" s="91"/>
      <c r="H45" s="91"/>
      <c r="I45" s="91"/>
      <c r="J45" s="97"/>
      <c r="K45" s="91"/>
      <c r="L45" s="98"/>
      <c r="M45" s="91"/>
      <c r="N45" s="91"/>
      <c r="O45" s="91"/>
    </row>
    <row r="46" spans="3:15" ht="12.75">
      <c r="C46" s="91"/>
      <c r="D46" s="91"/>
      <c r="E46" s="91"/>
      <c r="F46" s="91"/>
      <c r="G46" s="91"/>
      <c r="H46" s="91"/>
      <c r="I46" s="91"/>
      <c r="J46" s="97"/>
      <c r="K46" s="91"/>
      <c r="L46" s="98"/>
      <c r="M46" s="91"/>
      <c r="N46" s="91"/>
      <c r="O46" s="91"/>
    </row>
    <row r="47" spans="3:15" ht="12.75">
      <c r="C47" s="91"/>
      <c r="D47" s="91"/>
      <c r="E47" s="91"/>
      <c r="F47" s="91"/>
      <c r="G47" s="91"/>
      <c r="H47" s="91"/>
      <c r="I47" s="91"/>
      <c r="J47" s="97"/>
      <c r="K47" s="91"/>
      <c r="L47" s="98"/>
      <c r="M47" s="91"/>
      <c r="N47" s="91"/>
      <c r="O47" s="91"/>
    </row>
    <row r="48" spans="3:15" ht="12.75">
      <c r="C48" s="91"/>
      <c r="D48" s="91"/>
      <c r="E48" s="91"/>
      <c r="F48" s="91"/>
      <c r="G48" s="91"/>
      <c r="H48" s="91"/>
      <c r="I48" s="91"/>
      <c r="J48" s="97"/>
      <c r="K48" s="91"/>
      <c r="L48" s="98"/>
      <c r="M48" s="91"/>
      <c r="N48" s="91"/>
      <c r="O48" s="91"/>
    </row>
    <row r="49" spans="3:15" ht="12.75">
      <c r="C49" s="91"/>
      <c r="D49" s="91"/>
      <c r="E49" s="91"/>
      <c r="F49" s="91"/>
      <c r="G49" s="91"/>
      <c r="H49" s="91"/>
      <c r="I49" s="91"/>
      <c r="J49" s="97"/>
      <c r="K49" s="91"/>
      <c r="L49" s="98"/>
      <c r="M49" s="91"/>
      <c r="N49" s="91"/>
      <c r="O49" s="91"/>
    </row>
    <row r="50" spans="3:15" ht="12.75">
      <c r="C50" s="91"/>
      <c r="D50" s="91"/>
      <c r="E50" s="91"/>
      <c r="F50" s="91"/>
      <c r="G50" s="91"/>
      <c r="H50" s="91"/>
      <c r="I50" s="91"/>
      <c r="J50" s="97"/>
      <c r="K50" s="91"/>
      <c r="L50" s="98"/>
      <c r="M50" s="91"/>
      <c r="N50" s="91"/>
      <c r="O50" s="9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N21:N50">
      <formula1>HTSBN</formula1>
    </dataValidation>
    <dataValidation type="list" allowBlank="1" showInputMessage="1" showErrorMessage="1" sqref="M2:M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3.1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 customHeight="1">
      <c r="A2" s="3">
        <v>1</v>
      </c>
      <c r="B2" s="3" t="s">
        <v>255</v>
      </c>
      <c r="C2" s="3" t="s">
        <v>256</v>
      </c>
      <c r="D2" s="3" t="s">
        <v>257</v>
      </c>
      <c r="E2" s="213" t="s">
        <v>113</v>
      </c>
      <c r="F2" s="3" t="s">
        <v>129</v>
      </c>
      <c r="G2" s="212">
        <v>5</v>
      </c>
      <c r="H2" s="212">
        <v>5</v>
      </c>
      <c r="I2" s="5"/>
      <c r="J2" s="5">
        <v>4</v>
      </c>
      <c r="K2" s="3">
        <v>32</v>
      </c>
      <c r="L2" s="4">
        <f>J2/K2</f>
        <v>0.125</v>
      </c>
      <c r="M2" s="45" t="s">
        <v>59</v>
      </c>
      <c r="N2" s="27" t="s">
        <v>87</v>
      </c>
      <c r="O2" s="27" t="s">
        <v>19</v>
      </c>
      <c r="P2" s="181"/>
    </row>
    <row r="3" spans="1:16" ht="12.75">
      <c r="A3" s="3">
        <v>2</v>
      </c>
      <c r="B3" s="3" t="s">
        <v>258</v>
      </c>
      <c r="C3" s="3" t="s">
        <v>259</v>
      </c>
      <c r="D3" s="3" t="s">
        <v>175</v>
      </c>
      <c r="E3" s="213" t="s">
        <v>114</v>
      </c>
      <c r="F3" s="3" t="s">
        <v>129</v>
      </c>
      <c r="G3" s="212">
        <v>5</v>
      </c>
      <c r="H3" s="212">
        <v>5</v>
      </c>
      <c r="I3" s="5"/>
      <c r="J3" s="5">
        <v>8</v>
      </c>
      <c r="K3" s="3">
        <v>32</v>
      </c>
      <c r="L3" s="4">
        <f>J3/K3</f>
        <v>0.25</v>
      </c>
      <c r="M3" s="45" t="s">
        <v>59</v>
      </c>
      <c r="N3" s="27" t="s">
        <v>87</v>
      </c>
      <c r="O3" s="27" t="s">
        <v>19</v>
      </c>
      <c r="P3" s="27"/>
    </row>
    <row r="4" spans="1:16" ht="12.75" customHeight="1">
      <c r="A4" s="3">
        <v>3</v>
      </c>
      <c r="B4" s="3" t="s">
        <v>260</v>
      </c>
      <c r="C4" s="3" t="s">
        <v>256</v>
      </c>
      <c r="D4" s="3" t="s">
        <v>261</v>
      </c>
      <c r="E4" s="213" t="s">
        <v>113</v>
      </c>
      <c r="F4" s="3" t="s">
        <v>129</v>
      </c>
      <c r="G4" s="212">
        <v>5</v>
      </c>
      <c r="H4" s="212">
        <v>5</v>
      </c>
      <c r="I4" s="5"/>
      <c r="J4" s="5">
        <v>6</v>
      </c>
      <c r="K4" s="3">
        <v>32</v>
      </c>
      <c r="L4" s="4">
        <f>J4/K4</f>
        <v>0.1875</v>
      </c>
      <c r="M4" s="45"/>
      <c r="N4" s="27" t="s">
        <v>87</v>
      </c>
      <c r="O4" s="27" t="s">
        <v>19</v>
      </c>
      <c r="P4" s="27"/>
    </row>
    <row r="5" spans="1:16" ht="12.75" customHeight="1">
      <c r="A5" s="3">
        <v>4</v>
      </c>
      <c r="B5" s="15" t="s">
        <v>213</v>
      </c>
      <c r="C5" s="15" t="s">
        <v>262</v>
      </c>
      <c r="D5" s="15" t="s">
        <v>215</v>
      </c>
      <c r="E5" s="213" t="s">
        <v>114</v>
      </c>
      <c r="F5" s="3" t="s">
        <v>129</v>
      </c>
      <c r="G5" s="215">
        <v>8</v>
      </c>
      <c r="H5" s="215">
        <v>8</v>
      </c>
      <c r="I5" s="5"/>
      <c r="J5" s="5">
        <v>7</v>
      </c>
      <c r="K5" s="15">
        <v>32</v>
      </c>
      <c r="L5" s="4">
        <f>J5/K5</f>
        <v>0.21875</v>
      </c>
      <c r="M5" s="45"/>
      <c r="N5" s="27" t="s">
        <v>87</v>
      </c>
      <c r="O5" s="27" t="s">
        <v>19</v>
      </c>
      <c r="P5" s="27"/>
    </row>
    <row r="6" spans="1:16" ht="12.75">
      <c r="A6" s="3">
        <v>5</v>
      </c>
      <c r="B6" s="3" t="s">
        <v>207</v>
      </c>
      <c r="C6" s="3" t="s">
        <v>208</v>
      </c>
      <c r="D6" s="7" t="s">
        <v>209</v>
      </c>
      <c r="E6" s="213" t="s">
        <v>113</v>
      </c>
      <c r="F6" s="3" t="s">
        <v>129</v>
      </c>
      <c r="G6" s="215">
        <v>8</v>
      </c>
      <c r="H6" s="215">
        <v>8</v>
      </c>
      <c r="I6" s="5"/>
      <c r="J6" s="5">
        <v>7</v>
      </c>
      <c r="K6" s="15">
        <v>32</v>
      </c>
      <c r="L6" s="4">
        <f>J6/K6</f>
        <v>0.21875</v>
      </c>
      <c r="M6" s="45"/>
      <c r="N6" s="27" t="s">
        <v>87</v>
      </c>
      <c r="O6" s="27" t="s">
        <v>19</v>
      </c>
      <c r="P6" s="27"/>
    </row>
    <row r="7" spans="1:16" ht="12.75">
      <c r="A7" s="3">
        <v>6</v>
      </c>
      <c r="B7" s="15" t="s">
        <v>204</v>
      </c>
      <c r="C7" s="15" t="s">
        <v>263</v>
      </c>
      <c r="D7" s="15" t="s">
        <v>224</v>
      </c>
      <c r="E7" s="213" t="s">
        <v>114</v>
      </c>
      <c r="F7" s="3" t="s">
        <v>129</v>
      </c>
      <c r="G7" s="215">
        <v>8</v>
      </c>
      <c r="H7" s="215">
        <v>8</v>
      </c>
      <c r="I7" s="5"/>
      <c r="J7" s="5">
        <v>7</v>
      </c>
      <c r="K7" s="15">
        <v>32</v>
      </c>
      <c r="L7" s="4">
        <f>J7/K7</f>
        <v>0.21875</v>
      </c>
      <c r="M7" s="45"/>
      <c r="N7" s="27" t="s">
        <v>87</v>
      </c>
      <c r="O7" s="27" t="s">
        <v>19</v>
      </c>
      <c r="P7" s="27"/>
    </row>
    <row r="8" spans="1:16" ht="12.75" customHeight="1">
      <c r="A8" s="3">
        <v>7</v>
      </c>
      <c r="B8" s="23" t="s">
        <v>154</v>
      </c>
      <c r="C8" s="23" t="s">
        <v>132</v>
      </c>
      <c r="D8" s="23" t="s">
        <v>155</v>
      </c>
      <c r="E8" s="213" t="s">
        <v>113</v>
      </c>
      <c r="F8" s="3" t="s">
        <v>129</v>
      </c>
      <c r="G8" s="215">
        <v>8</v>
      </c>
      <c r="H8" s="215">
        <v>8</v>
      </c>
      <c r="I8" s="5"/>
      <c r="J8" s="5">
        <v>6</v>
      </c>
      <c r="K8" s="15">
        <v>32</v>
      </c>
      <c r="L8" s="4">
        <f>J8/K8</f>
        <v>0.1875</v>
      </c>
      <c r="M8" s="45"/>
      <c r="N8" s="27" t="s">
        <v>87</v>
      </c>
      <c r="O8" s="27" t="s">
        <v>19</v>
      </c>
      <c r="P8" s="181"/>
    </row>
    <row r="9" spans="1:16" ht="12.75">
      <c r="A9" s="3">
        <v>8</v>
      </c>
      <c r="B9" s="3" t="s">
        <v>227</v>
      </c>
      <c r="C9" s="3" t="s">
        <v>228</v>
      </c>
      <c r="D9" s="3" t="s">
        <v>229</v>
      </c>
      <c r="E9" s="213" t="s">
        <v>113</v>
      </c>
      <c r="F9" s="3" t="s">
        <v>129</v>
      </c>
      <c r="G9" s="215">
        <v>8</v>
      </c>
      <c r="H9" s="215">
        <v>8</v>
      </c>
      <c r="I9" s="5"/>
      <c r="J9" s="5">
        <v>4</v>
      </c>
      <c r="K9" s="15">
        <v>32</v>
      </c>
      <c r="L9" s="4">
        <f>J9/K9</f>
        <v>0.125</v>
      </c>
      <c r="M9" s="45"/>
      <c r="N9" s="27" t="s">
        <v>87</v>
      </c>
      <c r="O9" s="27" t="s">
        <v>19</v>
      </c>
      <c r="P9" s="27"/>
    </row>
    <row r="10" spans="1:16" ht="12.75">
      <c r="A10" s="3">
        <v>9</v>
      </c>
      <c r="B10" s="15" t="s">
        <v>264</v>
      </c>
      <c r="C10" s="15" t="s">
        <v>152</v>
      </c>
      <c r="D10" s="15" t="s">
        <v>265</v>
      </c>
      <c r="E10" s="213" t="s">
        <v>113</v>
      </c>
      <c r="F10" s="3" t="s">
        <v>129</v>
      </c>
      <c r="G10" s="215">
        <v>8</v>
      </c>
      <c r="H10" s="215">
        <v>8</v>
      </c>
      <c r="I10" s="5"/>
      <c r="J10" s="5">
        <v>6</v>
      </c>
      <c r="K10" s="3">
        <v>32</v>
      </c>
      <c r="L10" s="4">
        <f>J10/K10</f>
        <v>0.1875</v>
      </c>
      <c r="M10" s="45"/>
      <c r="N10" s="27" t="s">
        <v>87</v>
      </c>
      <c r="O10" s="27" t="s">
        <v>19</v>
      </c>
      <c r="P10" s="27"/>
    </row>
    <row r="11" spans="1:16" ht="12.75">
      <c r="A11" s="3">
        <v>10</v>
      </c>
      <c r="B11" s="15" t="s">
        <v>266</v>
      </c>
      <c r="C11" s="15" t="s">
        <v>267</v>
      </c>
      <c r="D11" s="15" t="s">
        <v>229</v>
      </c>
      <c r="E11" s="213" t="s">
        <v>113</v>
      </c>
      <c r="F11" s="3" t="s">
        <v>129</v>
      </c>
      <c r="G11" s="215">
        <v>8</v>
      </c>
      <c r="H11" s="215">
        <v>8</v>
      </c>
      <c r="I11" s="5"/>
      <c r="J11" s="5">
        <v>7</v>
      </c>
      <c r="K11" s="3">
        <v>32</v>
      </c>
      <c r="L11" s="4">
        <f>J11/K11</f>
        <v>0.21875</v>
      </c>
      <c r="M11" s="45"/>
      <c r="N11" s="27" t="s">
        <v>87</v>
      </c>
      <c r="O11" s="27" t="s">
        <v>19</v>
      </c>
      <c r="P11" s="27"/>
    </row>
    <row r="12" spans="1:16" ht="12.75">
      <c r="A12" s="3">
        <v>11</v>
      </c>
      <c r="B12" s="15" t="s">
        <v>268</v>
      </c>
      <c r="C12" s="15" t="s">
        <v>256</v>
      </c>
      <c r="D12" s="15" t="s">
        <v>251</v>
      </c>
      <c r="E12" s="213" t="s">
        <v>113</v>
      </c>
      <c r="F12" s="3" t="s">
        <v>129</v>
      </c>
      <c r="G12" s="212">
        <v>9</v>
      </c>
      <c r="H12" s="212">
        <v>9</v>
      </c>
      <c r="I12" s="5"/>
      <c r="J12" s="5">
        <v>9</v>
      </c>
      <c r="K12" s="3">
        <v>32</v>
      </c>
      <c r="L12" s="4">
        <f>J12/K12</f>
        <v>0.28125</v>
      </c>
      <c r="M12" s="45"/>
      <c r="N12" s="27" t="s">
        <v>87</v>
      </c>
      <c r="O12" s="27" t="s">
        <v>19</v>
      </c>
      <c r="P12" s="27"/>
    </row>
    <row r="13" spans="1:16" ht="12.75">
      <c r="A13" s="3">
        <v>12</v>
      </c>
      <c r="B13" s="15" t="s">
        <v>269</v>
      </c>
      <c r="C13" s="15" t="s">
        <v>163</v>
      </c>
      <c r="D13" s="15" t="s">
        <v>155</v>
      </c>
      <c r="E13" s="213" t="s">
        <v>113</v>
      </c>
      <c r="F13" s="3" t="s">
        <v>129</v>
      </c>
      <c r="G13" s="212">
        <v>9</v>
      </c>
      <c r="H13" s="212">
        <v>9</v>
      </c>
      <c r="I13" s="5"/>
      <c r="J13" s="5">
        <v>17</v>
      </c>
      <c r="K13" s="3">
        <v>32</v>
      </c>
      <c r="L13" s="4">
        <f>J13/K13</f>
        <v>0.53125</v>
      </c>
      <c r="M13" s="45"/>
      <c r="N13" s="27" t="s">
        <v>87</v>
      </c>
      <c r="O13" s="27" t="s">
        <v>19</v>
      </c>
      <c r="P13" s="27"/>
    </row>
    <row r="14" spans="1:16" ht="12.75">
      <c r="A14" s="3">
        <v>13</v>
      </c>
      <c r="B14" s="15" t="s">
        <v>270</v>
      </c>
      <c r="C14" s="15" t="s">
        <v>160</v>
      </c>
      <c r="D14" s="15" t="s">
        <v>161</v>
      </c>
      <c r="E14" s="213" t="s">
        <v>113</v>
      </c>
      <c r="F14" s="3" t="s">
        <v>129</v>
      </c>
      <c r="G14" s="212">
        <v>9</v>
      </c>
      <c r="H14" s="212">
        <v>9</v>
      </c>
      <c r="I14" s="5"/>
      <c r="J14" s="5">
        <v>10</v>
      </c>
      <c r="K14" s="3">
        <v>32</v>
      </c>
      <c r="L14" s="4">
        <f>J14/K14</f>
        <v>0.3125</v>
      </c>
      <c r="M14" s="45"/>
      <c r="N14" s="27" t="s">
        <v>87</v>
      </c>
      <c r="O14" s="27" t="s">
        <v>19</v>
      </c>
      <c r="P14" s="27"/>
    </row>
    <row r="15" spans="1:16" ht="12.75">
      <c r="A15" s="3">
        <v>14</v>
      </c>
      <c r="B15" s="15" t="s">
        <v>156</v>
      </c>
      <c r="C15" s="15" t="s">
        <v>262</v>
      </c>
      <c r="D15" s="15" t="s">
        <v>158</v>
      </c>
      <c r="E15" s="213" t="s">
        <v>114</v>
      </c>
      <c r="F15" s="3" t="s">
        <v>129</v>
      </c>
      <c r="G15" s="212">
        <v>9</v>
      </c>
      <c r="H15" s="212">
        <v>9</v>
      </c>
      <c r="I15" s="5"/>
      <c r="J15" s="5">
        <v>14</v>
      </c>
      <c r="K15" s="3">
        <v>32</v>
      </c>
      <c r="L15" s="4">
        <f>J15/K15</f>
        <v>0.4375</v>
      </c>
      <c r="M15" s="45"/>
      <c r="N15" s="27" t="s">
        <v>87</v>
      </c>
      <c r="O15" s="27" t="s">
        <v>19</v>
      </c>
      <c r="P15" s="27"/>
    </row>
    <row r="16" spans="1:16" ht="12.75">
      <c r="A16" s="3">
        <v>15</v>
      </c>
      <c r="B16" s="15" t="s">
        <v>148</v>
      </c>
      <c r="C16" s="15" t="s">
        <v>149</v>
      </c>
      <c r="D16" s="15" t="s">
        <v>150</v>
      </c>
      <c r="E16" s="213" t="s">
        <v>113</v>
      </c>
      <c r="F16" s="3" t="s">
        <v>129</v>
      </c>
      <c r="G16" s="212">
        <v>9</v>
      </c>
      <c r="H16" s="212">
        <v>9</v>
      </c>
      <c r="I16" s="5"/>
      <c r="J16" s="5">
        <v>12</v>
      </c>
      <c r="K16" s="3">
        <v>32</v>
      </c>
      <c r="L16" s="4">
        <f>J16/K16</f>
        <v>0.375</v>
      </c>
      <c r="M16" s="45"/>
      <c r="N16" s="27" t="s">
        <v>87</v>
      </c>
      <c r="O16" s="27" t="s">
        <v>19</v>
      </c>
      <c r="P16" s="27"/>
    </row>
    <row r="17" spans="1:16" ht="12.75">
      <c r="A17" s="3">
        <v>16</v>
      </c>
      <c r="B17" s="15" t="s">
        <v>137</v>
      </c>
      <c r="C17" s="15" t="s">
        <v>138</v>
      </c>
      <c r="D17" s="15" t="s">
        <v>139</v>
      </c>
      <c r="E17" s="213" t="s">
        <v>113</v>
      </c>
      <c r="F17" s="3" t="s">
        <v>129</v>
      </c>
      <c r="G17" s="212">
        <v>9</v>
      </c>
      <c r="H17" s="212">
        <v>9</v>
      </c>
      <c r="I17" s="5"/>
      <c r="J17" s="5">
        <v>9</v>
      </c>
      <c r="K17" s="3">
        <v>32</v>
      </c>
      <c r="L17" s="4">
        <f>J17/K17</f>
        <v>0.28125</v>
      </c>
      <c r="M17" s="45"/>
      <c r="N17" s="27" t="s">
        <v>87</v>
      </c>
      <c r="O17" s="27" t="s">
        <v>19</v>
      </c>
      <c r="P17" s="27"/>
    </row>
    <row r="18" spans="1:16" ht="12.75">
      <c r="A18" s="3">
        <v>17</v>
      </c>
      <c r="B18" s="15" t="s">
        <v>271</v>
      </c>
      <c r="C18" s="15" t="s">
        <v>267</v>
      </c>
      <c r="D18" s="15" t="s">
        <v>272</v>
      </c>
      <c r="E18" s="213" t="s">
        <v>113</v>
      </c>
      <c r="F18" s="3" t="s">
        <v>129</v>
      </c>
      <c r="G18" s="212">
        <v>9</v>
      </c>
      <c r="H18" s="212">
        <v>9</v>
      </c>
      <c r="I18" s="5"/>
      <c r="J18" s="5">
        <v>7</v>
      </c>
      <c r="K18" s="3">
        <v>32</v>
      </c>
      <c r="L18" s="4">
        <f>J18/K18</f>
        <v>0.21875</v>
      </c>
      <c r="M18" s="45"/>
      <c r="N18" s="27" t="s">
        <v>87</v>
      </c>
      <c r="O18" s="27" t="s">
        <v>19</v>
      </c>
      <c r="P18" s="27"/>
    </row>
    <row r="19" spans="1:16" ht="12.75">
      <c r="A19" s="3">
        <v>18</v>
      </c>
      <c r="B19" s="144" t="s">
        <v>273</v>
      </c>
      <c r="C19" s="144" t="s">
        <v>188</v>
      </c>
      <c r="D19" s="144" t="s">
        <v>274</v>
      </c>
      <c r="E19" s="214" t="s">
        <v>114</v>
      </c>
      <c r="F19" s="3" t="s">
        <v>129</v>
      </c>
      <c r="G19" s="212">
        <v>9</v>
      </c>
      <c r="H19" s="212">
        <v>9</v>
      </c>
      <c r="I19" s="134"/>
      <c r="J19" s="134">
        <v>11</v>
      </c>
      <c r="K19" s="132">
        <v>32</v>
      </c>
      <c r="L19" s="139">
        <f>J19/K19</f>
        <v>0.34375</v>
      </c>
      <c r="M19" s="137"/>
      <c r="N19" s="27" t="s">
        <v>87</v>
      </c>
      <c r="O19" s="131" t="s">
        <v>19</v>
      </c>
      <c r="P19" s="27"/>
    </row>
    <row r="20" spans="1:16" ht="12.75">
      <c r="A20" s="3">
        <v>19</v>
      </c>
      <c r="B20" s="144" t="s">
        <v>275</v>
      </c>
      <c r="C20" s="144" t="s">
        <v>276</v>
      </c>
      <c r="D20" s="144" t="s">
        <v>175</v>
      </c>
      <c r="E20" s="214" t="s">
        <v>114</v>
      </c>
      <c r="F20" s="3" t="s">
        <v>129</v>
      </c>
      <c r="G20" s="212">
        <v>10</v>
      </c>
      <c r="H20" s="212">
        <v>10</v>
      </c>
      <c r="I20" s="5" t="s">
        <v>107</v>
      </c>
      <c r="J20" s="134">
        <v>14</v>
      </c>
      <c r="K20" s="132">
        <v>48</v>
      </c>
      <c r="L20" s="4">
        <f>J20/K20</f>
        <v>0.2916666666666667</v>
      </c>
      <c r="M20" s="3"/>
      <c r="N20" s="27" t="s">
        <v>87</v>
      </c>
      <c r="O20" s="27" t="s">
        <v>19</v>
      </c>
      <c r="P20" s="27"/>
    </row>
    <row r="21" spans="1:16" s="31" customFormat="1" ht="12.75">
      <c r="A21" s="3">
        <v>20</v>
      </c>
      <c r="B21" s="144" t="s">
        <v>277</v>
      </c>
      <c r="C21" s="144" t="s">
        <v>278</v>
      </c>
      <c r="D21" s="144" t="s">
        <v>215</v>
      </c>
      <c r="E21" s="214" t="s">
        <v>114</v>
      </c>
      <c r="F21" s="3" t="s">
        <v>129</v>
      </c>
      <c r="G21" s="212">
        <v>10</v>
      </c>
      <c r="H21" s="212">
        <v>10</v>
      </c>
      <c r="I21" s="5" t="s">
        <v>107</v>
      </c>
      <c r="J21" s="134">
        <v>14</v>
      </c>
      <c r="K21" s="132">
        <v>48</v>
      </c>
      <c r="L21" s="4">
        <f>J21/K21</f>
        <v>0.2916666666666667</v>
      </c>
      <c r="M21" s="3"/>
      <c r="N21" s="27" t="s">
        <v>87</v>
      </c>
      <c r="O21" s="27" t="s">
        <v>19</v>
      </c>
      <c r="P21" s="27"/>
    </row>
    <row r="22" spans="1:16" s="31" customFormat="1" ht="12.75">
      <c r="A22" s="3">
        <v>21</v>
      </c>
      <c r="B22" s="144" t="s">
        <v>279</v>
      </c>
      <c r="C22" s="144" t="s">
        <v>280</v>
      </c>
      <c r="D22" s="144" t="s">
        <v>240</v>
      </c>
      <c r="E22" s="214" t="s">
        <v>113</v>
      </c>
      <c r="F22" s="3" t="s">
        <v>129</v>
      </c>
      <c r="G22" s="212">
        <v>10</v>
      </c>
      <c r="H22" s="212">
        <v>10</v>
      </c>
      <c r="I22" s="5" t="s">
        <v>107</v>
      </c>
      <c r="J22" s="134">
        <v>11</v>
      </c>
      <c r="K22" s="132">
        <v>48</v>
      </c>
      <c r="L22" s="4">
        <f>J22/K22</f>
        <v>0.22916666666666666</v>
      </c>
      <c r="M22" s="3"/>
      <c r="N22" s="27" t="s">
        <v>87</v>
      </c>
      <c r="O22" s="27" t="s">
        <v>19</v>
      </c>
      <c r="P22" s="27"/>
    </row>
    <row r="23" spans="1:16" s="31" customFormat="1" ht="12.75">
      <c r="A23" s="3">
        <v>22</v>
      </c>
      <c r="B23" s="144" t="s">
        <v>281</v>
      </c>
      <c r="C23" s="144" t="s">
        <v>143</v>
      </c>
      <c r="D23" s="144" t="s">
        <v>144</v>
      </c>
      <c r="E23" s="214" t="s">
        <v>114</v>
      </c>
      <c r="F23" s="3" t="s">
        <v>129</v>
      </c>
      <c r="G23" s="212">
        <v>10</v>
      </c>
      <c r="H23" s="212">
        <v>10</v>
      </c>
      <c r="I23" s="5" t="s">
        <v>107</v>
      </c>
      <c r="J23" s="134">
        <v>16</v>
      </c>
      <c r="K23" s="132">
        <v>48</v>
      </c>
      <c r="L23" s="4">
        <f>J23/K23</f>
        <v>0.3333333333333333</v>
      </c>
      <c r="M23" s="3"/>
      <c r="N23" s="27" t="s">
        <v>87</v>
      </c>
      <c r="O23" s="27" t="s">
        <v>19</v>
      </c>
      <c r="P23" s="27"/>
    </row>
    <row r="24" spans="1:16" s="31" customFormat="1" ht="12.75">
      <c r="A24" s="3">
        <v>23</v>
      </c>
      <c r="B24" s="144" t="s">
        <v>282</v>
      </c>
      <c r="C24" s="144" t="s">
        <v>160</v>
      </c>
      <c r="D24" s="144" t="s">
        <v>240</v>
      </c>
      <c r="E24" s="214" t="s">
        <v>113</v>
      </c>
      <c r="F24" s="3" t="s">
        <v>129</v>
      </c>
      <c r="G24" s="212">
        <v>10</v>
      </c>
      <c r="H24" s="212">
        <v>10</v>
      </c>
      <c r="I24" s="5" t="s">
        <v>107</v>
      </c>
      <c r="J24" s="134">
        <v>9</v>
      </c>
      <c r="K24" s="132">
        <v>48</v>
      </c>
      <c r="L24" s="4">
        <f>J24/K24</f>
        <v>0.1875</v>
      </c>
      <c r="M24" s="3"/>
      <c r="N24" s="27" t="s">
        <v>87</v>
      </c>
      <c r="O24" s="27" t="s">
        <v>19</v>
      </c>
      <c r="P24" s="27"/>
    </row>
    <row r="25" spans="1:16" s="31" customFormat="1" ht="12.75">
      <c r="A25" s="3">
        <v>24</v>
      </c>
      <c r="B25" s="144" t="s">
        <v>283</v>
      </c>
      <c r="C25" s="144" t="s">
        <v>165</v>
      </c>
      <c r="D25" s="144" t="s">
        <v>175</v>
      </c>
      <c r="E25" s="214" t="s">
        <v>114</v>
      </c>
      <c r="F25" s="3" t="s">
        <v>129</v>
      </c>
      <c r="G25" s="212">
        <v>10</v>
      </c>
      <c r="H25" s="212">
        <v>10</v>
      </c>
      <c r="I25" s="5" t="s">
        <v>107</v>
      </c>
      <c r="J25" s="134">
        <v>12</v>
      </c>
      <c r="K25" s="132">
        <v>48</v>
      </c>
      <c r="L25" s="4">
        <f>J25/K25</f>
        <v>0.25</v>
      </c>
      <c r="M25" s="3"/>
      <c r="N25" s="27" t="s">
        <v>87</v>
      </c>
      <c r="O25" s="27" t="s">
        <v>19</v>
      </c>
      <c r="P25" s="27"/>
    </row>
    <row r="26" spans="1:16" s="31" customFormat="1" ht="12.75">
      <c r="A26" s="3">
        <v>25</v>
      </c>
      <c r="B26" s="144" t="s">
        <v>284</v>
      </c>
      <c r="C26" s="144" t="s">
        <v>199</v>
      </c>
      <c r="D26" s="144" t="s">
        <v>224</v>
      </c>
      <c r="E26" s="214" t="s">
        <v>114</v>
      </c>
      <c r="F26" s="3" t="s">
        <v>129</v>
      </c>
      <c r="G26" s="212">
        <v>10</v>
      </c>
      <c r="H26" s="212">
        <v>10</v>
      </c>
      <c r="I26" s="5" t="s">
        <v>107</v>
      </c>
      <c r="J26" s="134">
        <v>17</v>
      </c>
      <c r="K26" s="132">
        <v>48</v>
      </c>
      <c r="L26" s="4">
        <f>J26/K26</f>
        <v>0.3541666666666667</v>
      </c>
      <c r="M26" s="3"/>
      <c r="N26" s="27" t="s">
        <v>87</v>
      </c>
      <c r="O26" s="27" t="s">
        <v>19</v>
      </c>
      <c r="P26" s="27"/>
    </row>
    <row r="27" spans="1:16" s="31" customFormat="1" ht="12.75">
      <c r="A27" s="3">
        <v>26</v>
      </c>
      <c r="B27" s="144" t="s">
        <v>285</v>
      </c>
      <c r="C27" s="144" t="s">
        <v>286</v>
      </c>
      <c r="D27" s="144" t="s">
        <v>161</v>
      </c>
      <c r="E27" s="214" t="s">
        <v>113</v>
      </c>
      <c r="F27" s="3" t="s">
        <v>129</v>
      </c>
      <c r="G27" s="212">
        <v>10</v>
      </c>
      <c r="H27" s="212">
        <v>10</v>
      </c>
      <c r="I27" s="5" t="s">
        <v>107</v>
      </c>
      <c r="J27" s="134">
        <v>17</v>
      </c>
      <c r="K27" s="132">
        <v>48</v>
      </c>
      <c r="L27" s="4">
        <f>J27/K27</f>
        <v>0.3541666666666667</v>
      </c>
      <c r="M27" s="3"/>
      <c r="N27" s="27" t="s">
        <v>87</v>
      </c>
      <c r="O27" s="27" t="s">
        <v>19</v>
      </c>
      <c r="P27" s="27"/>
    </row>
    <row r="28" spans="1:16" s="31" customFormat="1" ht="12.75">
      <c r="A28" s="3">
        <v>27</v>
      </c>
      <c r="B28" s="144" t="s">
        <v>287</v>
      </c>
      <c r="C28" s="144" t="s">
        <v>135</v>
      </c>
      <c r="D28" s="144" t="s">
        <v>288</v>
      </c>
      <c r="E28" s="214" t="s">
        <v>114</v>
      </c>
      <c r="F28" s="3" t="s">
        <v>129</v>
      </c>
      <c r="G28" s="212">
        <v>10</v>
      </c>
      <c r="H28" s="212">
        <v>10</v>
      </c>
      <c r="I28" s="5" t="s">
        <v>107</v>
      </c>
      <c r="J28" s="134">
        <v>17</v>
      </c>
      <c r="K28" s="132">
        <v>48</v>
      </c>
      <c r="L28" s="4">
        <f>J28/K28</f>
        <v>0.3541666666666667</v>
      </c>
      <c r="M28" s="3"/>
      <c r="N28" s="27" t="s">
        <v>87</v>
      </c>
      <c r="O28" s="27" t="s">
        <v>19</v>
      </c>
      <c r="P28" s="27"/>
    </row>
    <row r="29" spans="1:16" s="31" customFormat="1" ht="12.75">
      <c r="A29" s="3">
        <v>28</v>
      </c>
      <c r="B29" s="144" t="s">
        <v>284</v>
      </c>
      <c r="C29" s="144" t="s">
        <v>188</v>
      </c>
      <c r="D29" s="144" t="s">
        <v>224</v>
      </c>
      <c r="E29" s="214" t="s">
        <v>114</v>
      </c>
      <c r="F29" s="3" t="s">
        <v>129</v>
      </c>
      <c r="G29" s="212">
        <v>10</v>
      </c>
      <c r="H29" s="212">
        <v>10</v>
      </c>
      <c r="I29" s="5" t="s">
        <v>107</v>
      </c>
      <c r="J29" s="134">
        <v>16</v>
      </c>
      <c r="K29" s="132">
        <v>48</v>
      </c>
      <c r="L29" s="4">
        <f>J29/K29</f>
        <v>0.3333333333333333</v>
      </c>
      <c r="M29" s="3"/>
      <c r="N29" s="27" t="s">
        <v>87</v>
      </c>
      <c r="O29" s="27" t="s">
        <v>19</v>
      </c>
      <c r="P29" s="27"/>
    </row>
    <row r="30" spans="1:16" s="31" customFormat="1" ht="12.75">
      <c r="A30" s="3">
        <v>29</v>
      </c>
      <c r="B30" s="144" t="s">
        <v>289</v>
      </c>
      <c r="C30" s="144" t="s">
        <v>290</v>
      </c>
      <c r="D30" s="144" t="s">
        <v>240</v>
      </c>
      <c r="E30" s="214" t="s">
        <v>113</v>
      </c>
      <c r="F30" s="3" t="s">
        <v>129</v>
      </c>
      <c r="G30" s="212">
        <v>10</v>
      </c>
      <c r="H30" s="212">
        <v>10</v>
      </c>
      <c r="I30" s="5" t="s">
        <v>107</v>
      </c>
      <c r="J30" s="134">
        <v>16</v>
      </c>
      <c r="K30" s="132">
        <v>48</v>
      </c>
      <c r="L30" s="4">
        <f>J30/K30</f>
        <v>0.3333333333333333</v>
      </c>
      <c r="M30" s="3"/>
      <c r="N30" s="27" t="s">
        <v>87</v>
      </c>
      <c r="O30" s="27" t="s">
        <v>19</v>
      </c>
      <c r="P30" s="27"/>
    </row>
    <row r="31" spans="1:16" s="31" customFormat="1" ht="12.75">
      <c r="A31" s="3">
        <v>30</v>
      </c>
      <c r="B31" s="144" t="s">
        <v>291</v>
      </c>
      <c r="C31" s="144" t="s">
        <v>292</v>
      </c>
      <c r="D31" s="144" t="s">
        <v>136</v>
      </c>
      <c r="E31" s="214" t="s">
        <v>114</v>
      </c>
      <c r="F31" s="3" t="s">
        <v>129</v>
      </c>
      <c r="G31" s="212">
        <v>10</v>
      </c>
      <c r="H31" s="212">
        <v>10</v>
      </c>
      <c r="I31" s="5" t="s">
        <v>107</v>
      </c>
      <c r="J31" s="134">
        <v>19</v>
      </c>
      <c r="K31" s="132">
        <v>48</v>
      </c>
      <c r="L31" s="4">
        <f>J31/K31</f>
        <v>0.3958333333333333</v>
      </c>
      <c r="M31" s="3"/>
      <c r="N31" s="27" t="s">
        <v>87</v>
      </c>
      <c r="O31" s="27" t="s">
        <v>19</v>
      </c>
      <c r="P31" s="27"/>
    </row>
    <row r="32" spans="1:16" s="31" customFormat="1" ht="12.75">
      <c r="A32" s="3">
        <v>31</v>
      </c>
      <c r="B32" s="15" t="s">
        <v>293</v>
      </c>
      <c r="C32" s="15" t="s">
        <v>294</v>
      </c>
      <c r="D32" s="15" t="s">
        <v>136</v>
      </c>
      <c r="E32" s="213" t="s">
        <v>114</v>
      </c>
      <c r="F32" s="3" t="s">
        <v>129</v>
      </c>
      <c r="G32" s="212">
        <v>10</v>
      </c>
      <c r="H32" s="212">
        <v>10</v>
      </c>
      <c r="I32" s="5" t="s">
        <v>107</v>
      </c>
      <c r="J32" s="5">
        <v>20</v>
      </c>
      <c r="K32" s="3">
        <v>48</v>
      </c>
      <c r="L32" s="4">
        <f>J32/K32</f>
        <v>0.4166666666666667</v>
      </c>
      <c r="M32" s="3"/>
      <c r="N32" s="27" t="s">
        <v>87</v>
      </c>
      <c r="O32" s="27" t="s">
        <v>19</v>
      </c>
      <c r="P32" s="27"/>
    </row>
    <row r="33" spans="1:13" s="31" customFormat="1" ht="12.75">
      <c r="A33" s="87"/>
      <c r="B33" s="96"/>
      <c r="C33" s="96"/>
      <c r="D33" s="96"/>
      <c r="E33" s="88"/>
      <c r="F33" s="87"/>
      <c r="G33" s="87"/>
      <c r="H33" s="87"/>
      <c r="I33" s="63"/>
      <c r="J33" s="63"/>
      <c r="K33" s="87"/>
      <c r="L33" s="89"/>
      <c r="M33" s="87"/>
    </row>
    <row r="34" spans="3:13" s="31" customFormat="1" ht="12.75">
      <c r="C34" s="96"/>
      <c r="D34" s="96"/>
      <c r="E34" s="88"/>
      <c r="F34" s="87"/>
      <c r="G34" s="87"/>
      <c r="H34" s="87"/>
      <c r="I34" s="63"/>
      <c r="J34" s="63"/>
      <c r="K34" s="87"/>
      <c r="L34" s="89"/>
      <c r="M34" s="87"/>
    </row>
    <row r="35" spans="3:15" ht="12.75">
      <c r="C35" s="96"/>
      <c r="D35" s="96"/>
      <c r="E35" s="88"/>
      <c r="F35" s="87"/>
      <c r="G35" s="87"/>
      <c r="H35" s="87"/>
      <c r="I35" s="63"/>
      <c r="J35" s="63"/>
      <c r="K35" s="87"/>
      <c r="L35" s="89"/>
      <c r="M35" s="87"/>
      <c r="N35" s="31"/>
      <c r="O35" s="31"/>
    </row>
    <row r="36" spans="3:15" ht="12.75">
      <c r="C36" s="96"/>
      <c r="D36" s="96"/>
      <c r="E36" s="88"/>
      <c r="F36" s="87"/>
      <c r="G36" s="87"/>
      <c r="H36" s="87"/>
      <c r="I36" s="63"/>
      <c r="J36" s="63"/>
      <c r="K36" s="87"/>
      <c r="L36" s="89"/>
      <c r="M36" s="87"/>
      <c r="N36" s="31"/>
      <c r="O36" s="31"/>
    </row>
    <row r="37" spans="3:15" ht="12.75">
      <c r="C37" s="96"/>
      <c r="D37" s="96"/>
      <c r="E37" s="88"/>
      <c r="F37" s="87"/>
      <c r="G37" s="87"/>
      <c r="H37" s="87"/>
      <c r="I37" s="63"/>
      <c r="J37" s="63"/>
      <c r="K37" s="87"/>
      <c r="L37" s="89"/>
      <c r="M37" s="87"/>
      <c r="N37" s="31"/>
      <c r="O37" s="31"/>
    </row>
    <row r="38" spans="3:15" ht="12.75">
      <c r="C38" s="96"/>
      <c r="D38" s="96"/>
      <c r="E38" s="88"/>
      <c r="F38" s="87"/>
      <c r="G38" s="87"/>
      <c r="H38" s="87"/>
      <c r="I38" s="63"/>
      <c r="J38" s="63"/>
      <c r="K38" s="87"/>
      <c r="L38" s="89"/>
      <c r="M38" s="87"/>
      <c r="N38" s="31"/>
      <c r="O38" s="31"/>
    </row>
    <row r="39" spans="3:15" ht="12.75">
      <c r="C39" s="96"/>
      <c r="D39" s="96"/>
      <c r="E39" s="88"/>
      <c r="F39" s="87"/>
      <c r="G39" s="87"/>
      <c r="H39" s="87"/>
      <c r="I39" s="63"/>
      <c r="J39" s="63"/>
      <c r="K39" s="87"/>
      <c r="L39" s="89"/>
      <c r="M39" s="87"/>
      <c r="N39" s="31"/>
      <c r="O39" s="31"/>
    </row>
    <row r="40" spans="3:15" ht="12.75">
      <c r="C40" s="96"/>
      <c r="D40" s="96"/>
      <c r="E40" s="88"/>
      <c r="F40" s="87"/>
      <c r="G40" s="87"/>
      <c r="H40" s="87"/>
      <c r="I40" s="63"/>
      <c r="J40" s="63"/>
      <c r="K40" s="87"/>
      <c r="L40" s="89"/>
      <c r="M40" s="87"/>
      <c r="N40" s="31"/>
      <c r="O40" s="31"/>
    </row>
    <row r="41" spans="3:15" ht="12.75">
      <c r="C41" s="96"/>
      <c r="D41" s="96"/>
      <c r="E41" s="88"/>
      <c r="F41" s="87"/>
      <c r="G41" s="87"/>
      <c r="H41" s="87"/>
      <c r="I41" s="63"/>
      <c r="J41" s="63"/>
      <c r="K41" s="87"/>
      <c r="L41" s="89"/>
      <c r="M41" s="87"/>
      <c r="N41" s="31"/>
      <c r="O41" s="31"/>
    </row>
    <row r="42" spans="3:15" ht="12.75">
      <c r="C42" s="96"/>
      <c r="D42" s="96"/>
      <c r="E42" s="88"/>
      <c r="F42" s="87"/>
      <c r="G42" s="87"/>
      <c r="H42" s="87"/>
      <c r="I42" s="63"/>
      <c r="J42" s="63"/>
      <c r="K42" s="87"/>
      <c r="L42" s="89"/>
      <c r="M42" s="87"/>
      <c r="N42" s="31"/>
      <c r="O42" s="31"/>
    </row>
    <row r="43" spans="3:15" ht="12.75">
      <c r="C43" s="96"/>
      <c r="D43" s="96"/>
      <c r="E43" s="88"/>
      <c r="F43" s="87"/>
      <c r="G43" s="87"/>
      <c r="H43" s="87"/>
      <c r="I43" s="63"/>
      <c r="J43" s="63"/>
      <c r="K43" s="87"/>
      <c r="L43" s="89"/>
      <c r="M43" s="87"/>
      <c r="N43" s="31"/>
      <c r="O43" s="31"/>
    </row>
    <row r="44" spans="3:15" ht="12.75">
      <c r="C44" s="96"/>
      <c r="D44" s="96"/>
      <c r="E44" s="88"/>
      <c r="F44" s="87"/>
      <c r="G44" s="87"/>
      <c r="H44" s="87"/>
      <c r="I44" s="63"/>
      <c r="J44" s="63"/>
      <c r="K44" s="87"/>
      <c r="L44" s="89"/>
      <c r="M44" s="87"/>
      <c r="N44" s="31"/>
      <c r="O44" s="31"/>
    </row>
    <row r="45" spans="3:15" ht="12.75">
      <c r="C45" s="96"/>
      <c r="D45" s="96"/>
      <c r="E45" s="88"/>
      <c r="F45" s="87"/>
      <c r="G45" s="87"/>
      <c r="H45" s="87"/>
      <c r="I45" s="63"/>
      <c r="J45" s="63"/>
      <c r="K45" s="87"/>
      <c r="L45" s="89"/>
      <c r="M45" s="87"/>
      <c r="N45" s="31"/>
      <c r="O45" s="31"/>
    </row>
    <row r="46" spans="3:15" ht="12.75">
      <c r="C46" s="96"/>
      <c r="D46" s="96"/>
      <c r="E46" s="88"/>
      <c r="F46" s="87"/>
      <c r="G46" s="87"/>
      <c r="H46" s="87"/>
      <c r="I46" s="63"/>
      <c r="J46" s="63"/>
      <c r="K46" s="87"/>
      <c r="L46" s="89"/>
      <c r="M46" s="87"/>
      <c r="N46" s="31"/>
      <c r="O46" s="31"/>
    </row>
    <row r="47" spans="3:15" ht="12.75">
      <c r="C47" s="96"/>
      <c r="D47" s="96"/>
      <c r="E47" s="88"/>
      <c r="F47" s="87"/>
      <c r="G47" s="87"/>
      <c r="H47" s="87"/>
      <c r="I47" s="63"/>
      <c r="J47" s="63"/>
      <c r="K47" s="87"/>
      <c r="L47" s="89"/>
      <c r="M47" s="87"/>
      <c r="N47" s="31"/>
      <c r="O47" s="31"/>
    </row>
    <row r="48" spans="3:15" ht="12.75">
      <c r="C48" s="96"/>
      <c r="D48" s="96"/>
      <c r="E48" s="88"/>
      <c r="F48" s="87"/>
      <c r="G48" s="87"/>
      <c r="H48" s="87"/>
      <c r="I48" s="63"/>
      <c r="J48" s="63"/>
      <c r="K48" s="87"/>
      <c r="L48" s="89"/>
      <c r="M48" s="87"/>
      <c r="N48" s="31"/>
      <c r="O48" s="31"/>
    </row>
    <row r="49" spans="3:15" ht="12.75">
      <c r="C49" s="96"/>
      <c r="D49" s="96"/>
      <c r="E49" s="88"/>
      <c r="F49" s="87"/>
      <c r="G49" s="87"/>
      <c r="H49" s="87"/>
      <c r="I49" s="63"/>
      <c r="J49" s="63"/>
      <c r="K49" s="87"/>
      <c r="L49" s="89"/>
      <c r="M49" s="87"/>
      <c r="N49" s="31"/>
      <c r="O49" s="31"/>
    </row>
    <row r="50" spans="3:15" ht="12.75">
      <c r="C50" s="96"/>
      <c r="D50" s="96"/>
      <c r="E50" s="88"/>
      <c r="F50" s="87"/>
      <c r="G50" s="87"/>
      <c r="H50" s="87"/>
      <c r="I50" s="63"/>
      <c r="J50" s="63"/>
      <c r="K50" s="87"/>
      <c r="L50" s="89"/>
      <c r="M50" s="87"/>
      <c r="N50" s="31"/>
      <c r="O50" s="31"/>
    </row>
  </sheetData>
  <sheetProtection formatCells="0" formatColumns="0" formatRows="0" insertHyperlinks="0" sort="0" autoFilter="0" pivotTables="0"/>
  <autoFilter ref="A1:P1"/>
  <dataValidations count="5">
    <dataValidation type="list" allowBlank="1" showInputMessage="1" showErrorMessage="1" sqref="M2:M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N34:N50">
      <formula1>DSHXQ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33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3" width="13.875" style="22" customWidth="1"/>
    <col min="4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0.6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3"/>
      <c r="B2" s="7"/>
      <c r="C2" s="7"/>
      <c r="D2" s="7"/>
      <c r="E2" s="65"/>
      <c r="F2" s="47"/>
      <c r="G2" s="7"/>
      <c r="H2" s="7"/>
      <c r="I2" s="16"/>
      <c r="J2" s="16"/>
      <c r="K2" s="7"/>
      <c r="L2" s="66" t="e">
        <f>J2/K2</f>
        <v>#DIV/0!</v>
      </c>
      <c r="M2" s="59"/>
      <c r="N2" s="27"/>
      <c r="O2" s="27" t="s">
        <v>12</v>
      </c>
      <c r="P2" s="181"/>
    </row>
    <row r="3" spans="1:16" ht="12.75">
      <c r="A3" s="3"/>
      <c r="B3" s="7"/>
      <c r="C3" s="7"/>
      <c r="D3" s="7"/>
      <c r="E3" s="65"/>
      <c r="F3" s="47"/>
      <c r="G3" s="7"/>
      <c r="H3" s="7"/>
      <c r="I3" s="16"/>
      <c r="J3" s="16"/>
      <c r="K3" s="7"/>
      <c r="L3" s="66" t="e">
        <f aca="true" t="shared" si="0" ref="L3:L10">J3/K3</f>
        <v>#DIV/0!</v>
      </c>
      <c r="M3" s="59"/>
      <c r="N3" s="27"/>
      <c r="O3" s="27" t="s">
        <v>12</v>
      </c>
      <c r="P3" s="27"/>
    </row>
    <row r="4" spans="1:16" ht="12.75">
      <c r="A4" s="3"/>
      <c r="B4" s="7"/>
      <c r="C4" s="7"/>
      <c r="D4" s="7"/>
      <c r="E4" s="65"/>
      <c r="F4" s="47"/>
      <c r="G4" s="7"/>
      <c r="H4" s="7"/>
      <c r="I4" s="16"/>
      <c r="J4" s="16"/>
      <c r="K4" s="7"/>
      <c r="L4" s="66" t="e">
        <f t="shared" si="0"/>
        <v>#DIV/0!</v>
      </c>
      <c r="M4" s="59"/>
      <c r="N4" s="27"/>
      <c r="O4" s="27" t="s">
        <v>12</v>
      </c>
      <c r="P4" s="27"/>
    </row>
    <row r="5" spans="1:16" ht="12.75">
      <c r="A5" s="3"/>
      <c r="B5" s="7"/>
      <c r="C5" s="7"/>
      <c r="D5" s="7"/>
      <c r="E5" s="65"/>
      <c r="F5" s="47"/>
      <c r="G5" s="7"/>
      <c r="H5" s="7"/>
      <c r="I5" s="16"/>
      <c r="J5" s="16"/>
      <c r="K5" s="7"/>
      <c r="L5" s="66" t="e">
        <f t="shared" si="0"/>
        <v>#DIV/0!</v>
      </c>
      <c r="M5" s="59"/>
      <c r="N5" s="27"/>
      <c r="O5" s="27" t="s">
        <v>12</v>
      </c>
      <c r="P5" s="27"/>
    </row>
    <row r="6" spans="1:16" ht="12.75">
      <c r="A6" s="3"/>
      <c r="B6" s="7"/>
      <c r="C6" s="7"/>
      <c r="D6" s="7"/>
      <c r="E6" s="65"/>
      <c r="F6" s="47"/>
      <c r="G6" s="7"/>
      <c r="H6" s="7"/>
      <c r="I6" s="16"/>
      <c r="J6" s="16"/>
      <c r="K6" s="7"/>
      <c r="L6" s="66" t="e">
        <f t="shared" si="0"/>
        <v>#DIV/0!</v>
      </c>
      <c r="M6" s="59"/>
      <c r="N6" s="27"/>
      <c r="O6" s="27" t="s">
        <v>12</v>
      </c>
      <c r="P6" s="27"/>
    </row>
    <row r="7" spans="1:16" ht="12.75">
      <c r="A7" s="3"/>
      <c r="B7" s="24"/>
      <c r="C7" s="24"/>
      <c r="D7" s="24"/>
      <c r="E7" s="65"/>
      <c r="F7" s="47"/>
      <c r="G7" s="7"/>
      <c r="H7" s="7"/>
      <c r="I7" s="16"/>
      <c r="J7" s="16"/>
      <c r="K7" s="7"/>
      <c r="L7" s="66" t="e">
        <f t="shared" si="0"/>
        <v>#DIV/0!</v>
      </c>
      <c r="M7" s="59"/>
      <c r="N7" s="27"/>
      <c r="O7" s="27" t="s">
        <v>12</v>
      </c>
      <c r="P7" s="27"/>
    </row>
    <row r="8" spans="1:16" ht="12.75">
      <c r="A8" s="3"/>
      <c r="B8" s="7"/>
      <c r="C8" s="7"/>
      <c r="D8" s="7"/>
      <c r="E8" s="65"/>
      <c r="F8" s="47"/>
      <c r="G8" s="7"/>
      <c r="H8" s="7"/>
      <c r="I8" s="16"/>
      <c r="J8" s="16"/>
      <c r="K8" s="7"/>
      <c r="L8" s="66" t="e">
        <f t="shared" si="0"/>
        <v>#DIV/0!</v>
      </c>
      <c r="M8" s="59"/>
      <c r="N8" s="27"/>
      <c r="O8" s="27" t="s">
        <v>12</v>
      </c>
      <c r="P8" s="181"/>
    </row>
    <row r="9" spans="1:16" ht="12.75">
      <c r="A9" s="3"/>
      <c r="B9" s="67"/>
      <c r="C9" s="67"/>
      <c r="D9" s="68"/>
      <c r="E9" s="65"/>
      <c r="F9" s="47"/>
      <c r="G9" s="7"/>
      <c r="H9" s="7"/>
      <c r="I9" s="16"/>
      <c r="J9" s="16"/>
      <c r="K9" s="7"/>
      <c r="L9" s="66" t="e">
        <f t="shared" si="0"/>
        <v>#DIV/0!</v>
      </c>
      <c r="M9" s="59"/>
      <c r="N9" s="27"/>
      <c r="O9" s="27" t="s">
        <v>12</v>
      </c>
      <c r="P9" s="27"/>
    </row>
    <row r="10" spans="1:16" ht="12.75">
      <c r="A10" s="3"/>
      <c r="B10" s="7"/>
      <c r="C10" s="7"/>
      <c r="D10" s="7"/>
      <c r="E10" s="65"/>
      <c r="F10" s="47"/>
      <c r="G10" s="7"/>
      <c r="H10" s="7"/>
      <c r="I10" s="16"/>
      <c r="J10" s="16"/>
      <c r="K10" s="7"/>
      <c r="L10" s="66" t="e">
        <f t="shared" si="0"/>
        <v>#DIV/0!</v>
      </c>
      <c r="M10" s="59"/>
      <c r="N10" s="27"/>
      <c r="O10" s="27" t="s">
        <v>12</v>
      </c>
      <c r="P10" s="27"/>
    </row>
    <row r="11" spans="1:16" ht="12.75">
      <c r="A11" s="3"/>
      <c r="B11" s="7"/>
      <c r="C11" s="7"/>
      <c r="D11" s="7"/>
      <c r="E11" s="65"/>
      <c r="F11" s="47"/>
      <c r="G11" s="7"/>
      <c r="H11" s="7"/>
      <c r="I11" s="16"/>
      <c r="J11" s="16"/>
      <c r="K11" s="7"/>
      <c r="L11" s="66" t="e">
        <f aca="true" t="shared" si="1" ref="L11:L20">J11/K11</f>
        <v>#DIV/0!</v>
      </c>
      <c r="M11" s="59"/>
      <c r="N11" s="27"/>
      <c r="O11" s="27" t="s">
        <v>12</v>
      </c>
      <c r="P11" s="27"/>
    </row>
    <row r="12" spans="1:16" ht="12.75">
      <c r="A12" s="3"/>
      <c r="B12" s="7"/>
      <c r="C12" s="7"/>
      <c r="D12" s="7"/>
      <c r="E12" s="65"/>
      <c r="F12" s="47"/>
      <c r="G12" s="7"/>
      <c r="H12" s="7"/>
      <c r="I12" s="16"/>
      <c r="J12" s="16"/>
      <c r="K12" s="7"/>
      <c r="L12" s="66" t="e">
        <f t="shared" si="1"/>
        <v>#DIV/0!</v>
      </c>
      <c r="M12" s="59"/>
      <c r="N12" s="27"/>
      <c r="O12" s="27" t="s">
        <v>12</v>
      </c>
      <c r="P12" s="27"/>
    </row>
    <row r="13" spans="1:16" ht="12.75">
      <c r="A13" s="3"/>
      <c r="B13" s="7"/>
      <c r="C13" s="7"/>
      <c r="D13" s="7"/>
      <c r="E13" s="65"/>
      <c r="F13" s="47"/>
      <c r="G13" s="7"/>
      <c r="H13" s="7"/>
      <c r="I13" s="16"/>
      <c r="J13" s="16"/>
      <c r="K13" s="7"/>
      <c r="L13" s="66" t="e">
        <f t="shared" si="1"/>
        <v>#DIV/0!</v>
      </c>
      <c r="M13" s="59"/>
      <c r="N13" s="27"/>
      <c r="O13" s="27" t="s">
        <v>12</v>
      </c>
      <c r="P13" s="27"/>
    </row>
    <row r="14" spans="1:16" ht="12.75">
      <c r="A14" s="3"/>
      <c r="B14" s="7"/>
      <c r="C14" s="7"/>
      <c r="D14" s="7"/>
      <c r="E14" s="65"/>
      <c r="F14" s="47"/>
      <c r="G14" s="7"/>
      <c r="H14" s="7"/>
      <c r="I14" s="16"/>
      <c r="J14" s="16"/>
      <c r="K14" s="7"/>
      <c r="L14" s="66" t="e">
        <f t="shared" si="1"/>
        <v>#DIV/0!</v>
      </c>
      <c r="M14" s="59"/>
      <c r="N14" s="27"/>
      <c r="O14" s="27" t="s">
        <v>12</v>
      </c>
      <c r="P14" s="27"/>
    </row>
    <row r="15" spans="1:16" ht="12.75">
      <c r="A15" s="3"/>
      <c r="B15" s="7"/>
      <c r="C15" s="7"/>
      <c r="D15" s="7"/>
      <c r="E15" s="65"/>
      <c r="F15" s="47"/>
      <c r="G15" s="7"/>
      <c r="H15" s="7"/>
      <c r="I15" s="16"/>
      <c r="J15" s="16"/>
      <c r="K15" s="7"/>
      <c r="L15" s="66" t="e">
        <f t="shared" si="1"/>
        <v>#DIV/0!</v>
      </c>
      <c r="M15" s="59"/>
      <c r="N15" s="27"/>
      <c r="O15" s="27" t="s">
        <v>12</v>
      </c>
      <c r="P15" s="27"/>
    </row>
    <row r="16" spans="1:16" ht="12.75">
      <c r="A16" s="3"/>
      <c r="B16" s="7"/>
      <c r="C16" s="7"/>
      <c r="D16" s="7"/>
      <c r="E16" s="65"/>
      <c r="F16" s="47"/>
      <c r="G16" s="7"/>
      <c r="H16" s="7"/>
      <c r="I16" s="16"/>
      <c r="J16" s="16"/>
      <c r="K16" s="7"/>
      <c r="L16" s="66" t="e">
        <f t="shared" si="1"/>
        <v>#DIV/0!</v>
      </c>
      <c r="M16" s="59"/>
      <c r="N16" s="27"/>
      <c r="O16" s="27" t="s">
        <v>12</v>
      </c>
      <c r="P16" s="27"/>
    </row>
    <row r="17" spans="1:16" ht="12.75">
      <c r="A17" s="3"/>
      <c r="B17" s="7"/>
      <c r="C17" s="7"/>
      <c r="D17" s="7"/>
      <c r="E17" s="65"/>
      <c r="F17" s="47"/>
      <c r="G17" s="7"/>
      <c r="H17" s="7"/>
      <c r="I17" s="16"/>
      <c r="J17" s="16"/>
      <c r="K17" s="7"/>
      <c r="L17" s="66" t="e">
        <f t="shared" si="1"/>
        <v>#DIV/0!</v>
      </c>
      <c r="M17" s="59"/>
      <c r="N17" s="27"/>
      <c r="O17" s="27" t="s">
        <v>12</v>
      </c>
      <c r="P17" s="27"/>
    </row>
    <row r="18" spans="1:16" ht="12.75">
      <c r="A18" s="3"/>
      <c r="B18" s="7"/>
      <c r="C18" s="7"/>
      <c r="D18" s="7"/>
      <c r="E18" s="65"/>
      <c r="F18" s="47"/>
      <c r="G18" s="7"/>
      <c r="H18" s="7"/>
      <c r="I18" s="16"/>
      <c r="J18" s="16"/>
      <c r="K18" s="7"/>
      <c r="L18" s="66" t="e">
        <f t="shared" si="1"/>
        <v>#DIV/0!</v>
      </c>
      <c r="M18" s="59"/>
      <c r="N18" s="27"/>
      <c r="O18" s="27" t="s">
        <v>12</v>
      </c>
      <c r="P18" s="27"/>
    </row>
    <row r="19" spans="1:16" ht="12.75">
      <c r="A19" s="132"/>
      <c r="B19" s="153"/>
      <c r="C19" s="153"/>
      <c r="D19" s="153"/>
      <c r="E19" s="156"/>
      <c r="F19" s="125"/>
      <c r="G19" s="153"/>
      <c r="H19" s="153"/>
      <c r="I19" s="157"/>
      <c r="J19" s="157"/>
      <c r="K19" s="153"/>
      <c r="L19" s="158" t="e">
        <f t="shared" si="1"/>
        <v>#DIV/0!</v>
      </c>
      <c r="M19" s="159"/>
      <c r="N19" s="27"/>
      <c r="O19" s="131" t="s">
        <v>12</v>
      </c>
      <c r="P19" s="27"/>
    </row>
    <row r="20" spans="1:16" ht="12.75">
      <c r="A20" s="3"/>
      <c r="B20" s="7"/>
      <c r="C20" s="7"/>
      <c r="D20" s="7"/>
      <c r="E20" s="65"/>
      <c r="F20" s="47"/>
      <c r="G20" s="7"/>
      <c r="H20" s="7"/>
      <c r="I20" s="16"/>
      <c r="J20" s="16"/>
      <c r="K20" s="7"/>
      <c r="L20" s="66" t="e">
        <f t="shared" si="1"/>
        <v>#DIV/0!</v>
      </c>
      <c r="M20" s="7"/>
      <c r="N20" s="27"/>
      <c r="O20" s="27" t="s">
        <v>12</v>
      </c>
      <c r="P20" s="27"/>
    </row>
    <row r="21" spans="1:15" ht="12.75">
      <c r="A21" s="87"/>
      <c r="B21" s="92"/>
      <c r="C21" s="92"/>
      <c r="D21" s="92"/>
      <c r="E21" s="99"/>
      <c r="F21" s="91"/>
      <c r="G21" s="92"/>
      <c r="H21" s="92"/>
      <c r="I21" s="100"/>
      <c r="J21" s="100"/>
      <c r="K21" s="92"/>
      <c r="L21" s="101"/>
      <c r="M21" s="92"/>
      <c r="N21" s="31"/>
      <c r="O21" s="31"/>
    </row>
    <row r="22" spans="1:15" ht="12.75">
      <c r="A22" s="87"/>
      <c r="B22" s="92"/>
      <c r="C22" s="92"/>
      <c r="D22" s="92"/>
      <c r="E22" s="99"/>
      <c r="F22" s="91"/>
      <c r="G22" s="92"/>
      <c r="H22" s="92"/>
      <c r="I22" s="100"/>
      <c r="J22" s="100"/>
      <c r="K22" s="92"/>
      <c r="L22" s="101"/>
      <c r="M22" s="92"/>
      <c r="N22" s="31"/>
      <c r="O22" s="31"/>
    </row>
    <row r="23" spans="1:15" ht="12.75">
      <c r="A23" s="87"/>
      <c r="B23" s="92"/>
      <c r="C23" s="92"/>
      <c r="D23" s="92"/>
      <c r="E23" s="99"/>
      <c r="F23" s="91"/>
      <c r="G23" s="92"/>
      <c r="H23" s="92"/>
      <c r="I23" s="100"/>
      <c r="J23" s="100"/>
      <c r="K23" s="92"/>
      <c r="L23" s="101"/>
      <c r="M23" s="92"/>
      <c r="N23" s="31"/>
      <c r="O23" s="31"/>
    </row>
    <row r="24" spans="1:15" ht="12.75">
      <c r="A24" s="87"/>
      <c r="B24" s="92"/>
      <c r="C24" s="92"/>
      <c r="D24" s="92"/>
      <c r="E24" s="99"/>
      <c r="F24" s="91"/>
      <c r="G24" s="92"/>
      <c r="H24" s="92"/>
      <c r="I24" s="100"/>
      <c r="J24" s="100"/>
      <c r="K24" s="92"/>
      <c r="L24" s="101"/>
      <c r="M24" s="92"/>
      <c r="N24" s="31"/>
      <c r="O24" s="31"/>
    </row>
    <row r="25" spans="1:15" ht="12.75">
      <c r="A25" s="87"/>
      <c r="B25" s="92"/>
      <c r="C25" s="92"/>
      <c r="D25" s="92"/>
      <c r="E25" s="99"/>
      <c r="F25" s="91"/>
      <c r="G25" s="92"/>
      <c r="H25" s="92"/>
      <c r="I25" s="100"/>
      <c r="J25" s="100"/>
      <c r="K25" s="92"/>
      <c r="L25" s="101"/>
      <c r="M25" s="92"/>
      <c r="N25" s="31"/>
      <c r="O25" s="31"/>
    </row>
    <row r="26" spans="1:15" ht="12.75">
      <c r="A26" s="87"/>
      <c r="B26" s="92"/>
      <c r="C26" s="92"/>
      <c r="D26" s="92"/>
      <c r="E26" s="99"/>
      <c r="F26" s="91"/>
      <c r="G26" s="92"/>
      <c r="H26" s="92"/>
      <c r="I26" s="100"/>
      <c r="J26" s="100"/>
      <c r="K26" s="92"/>
      <c r="L26" s="101"/>
      <c r="M26" s="92"/>
      <c r="N26" s="31"/>
      <c r="O26" s="31"/>
    </row>
    <row r="27" spans="1:15" ht="12.75">
      <c r="A27" s="87"/>
      <c r="B27" s="92"/>
      <c r="C27" s="92"/>
      <c r="D27" s="92"/>
      <c r="E27" s="99"/>
      <c r="F27" s="91"/>
      <c r="G27" s="92"/>
      <c r="H27" s="92"/>
      <c r="I27" s="100"/>
      <c r="J27" s="100"/>
      <c r="K27" s="92"/>
      <c r="L27" s="101"/>
      <c r="M27" s="92"/>
      <c r="N27" s="31"/>
      <c r="O27" s="31"/>
    </row>
    <row r="28" spans="1:15" ht="12.75">
      <c r="A28" s="87"/>
      <c r="B28" s="92"/>
      <c r="C28" s="92"/>
      <c r="D28" s="92"/>
      <c r="E28" s="99"/>
      <c r="F28" s="91"/>
      <c r="G28" s="92"/>
      <c r="H28" s="92"/>
      <c r="I28" s="100"/>
      <c r="J28" s="100"/>
      <c r="K28" s="92"/>
      <c r="L28" s="101"/>
      <c r="M28" s="92"/>
      <c r="N28" s="31"/>
      <c r="O28" s="31"/>
    </row>
    <row r="29" spans="1:15" ht="12.75">
      <c r="A29" s="87"/>
      <c r="B29" s="92"/>
      <c r="C29" s="92"/>
      <c r="D29" s="92"/>
      <c r="E29" s="99"/>
      <c r="F29" s="91"/>
      <c r="G29" s="92"/>
      <c r="H29" s="92"/>
      <c r="I29" s="100"/>
      <c r="J29" s="100"/>
      <c r="K29" s="92"/>
      <c r="L29" s="101"/>
      <c r="M29" s="92"/>
      <c r="N29" s="31"/>
      <c r="O29" s="31"/>
    </row>
    <row r="30" spans="1:15" ht="12.75">
      <c r="A30" s="87"/>
      <c r="B30" s="92"/>
      <c r="C30" s="92"/>
      <c r="D30" s="92"/>
      <c r="E30" s="99"/>
      <c r="F30" s="91"/>
      <c r="G30" s="92"/>
      <c r="H30" s="92"/>
      <c r="I30" s="100"/>
      <c r="J30" s="100"/>
      <c r="K30" s="92"/>
      <c r="L30" s="101"/>
      <c r="M30" s="92"/>
      <c r="N30" s="31"/>
      <c r="O30" s="31"/>
    </row>
    <row r="31" spans="1:15" ht="12.75">
      <c r="A31" s="87"/>
      <c r="B31" s="92"/>
      <c r="C31" s="92"/>
      <c r="D31" s="92"/>
      <c r="E31" s="99"/>
      <c r="F31" s="91"/>
      <c r="G31" s="92"/>
      <c r="H31" s="92"/>
      <c r="I31" s="100"/>
      <c r="J31" s="100"/>
      <c r="K31" s="92"/>
      <c r="L31" s="101"/>
      <c r="M31" s="92"/>
      <c r="N31" s="31"/>
      <c r="O31" s="31"/>
    </row>
    <row r="32" spans="1:15" ht="12.75">
      <c r="A32" s="87"/>
      <c r="B32" s="92"/>
      <c r="C32" s="92"/>
      <c r="D32" s="92"/>
      <c r="E32" s="99"/>
      <c r="F32" s="91"/>
      <c r="G32" s="92"/>
      <c r="H32" s="92"/>
      <c r="I32" s="100"/>
      <c r="J32" s="100"/>
      <c r="K32" s="92"/>
      <c r="L32" s="101"/>
      <c r="M32" s="92"/>
      <c r="N32" s="31"/>
      <c r="O32" s="31"/>
    </row>
    <row r="33" spans="1:15" ht="12.75">
      <c r="A33" s="87"/>
      <c r="B33" s="92"/>
      <c r="C33" s="92"/>
      <c r="D33" s="92"/>
      <c r="E33" s="99"/>
      <c r="F33" s="91"/>
      <c r="G33" s="92"/>
      <c r="H33" s="92"/>
      <c r="I33" s="100"/>
      <c r="J33" s="100"/>
      <c r="K33" s="92"/>
      <c r="L33" s="101"/>
      <c r="M33" s="92"/>
      <c r="N33" s="31"/>
      <c r="O33" s="31"/>
    </row>
    <row r="34" spans="3:15" ht="12.75">
      <c r="C34" s="92"/>
      <c r="D34" s="92"/>
      <c r="E34" s="99"/>
      <c r="F34" s="91"/>
      <c r="G34" s="92"/>
      <c r="H34" s="92"/>
      <c r="I34" s="100"/>
      <c r="J34" s="100"/>
      <c r="K34" s="92"/>
      <c r="L34" s="101"/>
      <c r="M34" s="92"/>
      <c r="N34" s="31"/>
      <c r="O34" s="31"/>
    </row>
    <row r="35" spans="3:15" ht="12.75">
      <c r="C35" s="92"/>
      <c r="D35" s="92"/>
      <c r="E35" s="99"/>
      <c r="F35" s="91"/>
      <c r="G35" s="92"/>
      <c r="H35" s="92"/>
      <c r="I35" s="100"/>
      <c r="J35" s="100"/>
      <c r="K35" s="92"/>
      <c r="L35" s="101"/>
      <c r="M35" s="92"/>
      <c r="N35" s="31"/>
      <c r="O35" s="31"/>
    </row>
    <row r="36" spans="3:15" ht="12.75">
      <c r="C36" s="92"/>
      <c r="D36" s="92"/>
      <c r="E36" s="99"/>
      <c r="F36" s="91"/>
      <c r="G36" s="92"/>
      <c r="H36" s="92"/>
      <c r="I36" s="100"/>
      <c r="J36" s="100"/>
      <c r="K36" s="92"/>
      <c r="L36" s="101"/>
      <c r="M36" s="92"/>
      <c r="N36" s="31"/>
      <c r="O36" s="31"/>
    </row>
    <row r="37" spans="3:15" ht="12.75">
      <c r="C37" s="92"/>
      <c r="D37" s="92"/>
      <c r="E37" s="99"/>
      <c r="F37" s="91"/>
      <c r="G37" s="92"/>
      <c r="H37" s="92"/>
      <c r="I37" s="100"/>
      <c r="J37" s="100"/>
      <c r="K37" s="92"/>
      <c r="L37" s="101"/>
      <c r="M37" s="92"/>
      <c r="N37" s="31"/>
      <c r="O37" s="31"/>
    </row>
    <row r="38" spans="3:15" ht="12.75">
      <c r="C38" s="92"/>
      <c r="D38" s="92"/>
      <c r="E38" s="99"/>
      <c r="F38" s="91"/>
      <c r="G38" s="92"/>
      <c r="H38" s="92"/>
      <c r="I38" s="100"/>
      <c r="J38" s="100"/>
      <c r="K38" s="92"/>
      <c r="L38" s="101"/>
      <c r="M38" s="92"/>
      <c r="N38" s="31"/>
      <c r="O38" s="31"/>
    </row>
    <row r="39" spans="3:15" ht="12.75">
      <c r="C39" s="92"/>
      <c r="D39" s="92"/>
      <c r="E39" s="99"/>
      <c r="F39" s="91"/>
      <c r="G39" s="92"/>
      <c r="H39" s="92"/>
      <c r="I39" s="100"/>
      <c r="J39" s="100"/>
      <c r="K39" s="92"/>
      <c r="L39" s="101"/>
      <c r="M39" s="92"/>
      <c r="N39" s="31"/>
      <c r="O39" s="31"/>
    </row>
    <row r="40" spans="3:15" ht="12.75">
      <c r="C40" s="92"/>
      <c r="D40" s="92"/>
      <c r="E40" s="99"/>
      <c r="F40" s="91"/>
      <c r="G40" s="92"/>
      <c r="H40" s="92"/>
      <c r="I40" s="100"/>
      <c r="J40" s="100"/>
      <c r="K40" s="92"/>
      <c r="L40" s="101"/>
      <c r="M40" s="92"/>
      <c r="N40" s="31"/>
      <c r="O40" s="31"/>
    </row>
    <row r="41" spans="3:15" ht="12.75">
      <c r="C41" s="92"/>
      <c r="D41" s="92"/>
      <c r="E41" s="99"/>
      <c r="F41" s="91"/>
      <c r="G41" s="92"/>
      <c r="H41" s="92"/>
      <c r="I41" s="100"/>
      <c r="J41" s="100"/>
      <c r="K41" s="92"/>
      <c r="L41" s="101"/>
      <c r="M41" s="92"/>
      <c r="N41" s="31"/>
      <c r="O41" s="31"/>
    </row>
    <row r="42" spans="3:15" ht="12.75">
      <c r="C42" s="92"/>
      <c r="D42" s="92"/>
      <c r="E42" s="99"/>
      <c r="F42" s="91"/>
      <c r="G42" s="92"/>
      <c r="H42" s="92"/>
      <c r="I42" s="100"/>
      <c r="J42" s="100"/>
      <c r="K42" s="92"/>
      <c r="L42" s="101"/>
      <c r="M42" s="92"/>
      <c r="N42" s="31"/>
      <c r="O42" s="31"/>
    </row>
    <row r="43" spans="3:15" ht="12.75">
      <c r="C43" s="92"/>
      <c r="D43" s="92"/>
      <c r="E43" s="99"/>
      <c r="F43" s="91"/>
      <c r="G43" s="92"/>
      <c r="H43" s="92"/>
      <c r="I43" s="100"/>
      <c r="J43" s="100"/>
      <c r="K43" s="92"/>
      <c r="L43" s="101"/>
      <c r="M43" s="92"/>
      <c r="N43" s="31"/>
      <c r="O43" s="31"/>
    </row>
    <row r="44" spans="3:15" ht="12.75">
      <c r="C44" s="92"/>
      <c r="D44" s="92"/>
      <c r="E44" s="99"/>
      <c r="F44" s="91"/>
      <c r="G44" s="92"/>
      <c r="H44" s="92"/>
      <c r="I44" s="100"/>
      <c r="J44" s="100"/>
      <c r="K44" s="92"/>
      <c r="L44" s="101"/>
      <c r="M44" s="92"/>
      <c r="N44" s="31"/>
      <c r="O44" s="31"/>
    </row>
    <row r="45" spans="3:15" ht="12.75">
      <c r="C45" s="92"/>
      <c r="D45" s="92"/>
      <c r="E45" s="99"/>
      <c r="F45" s="91"/>
      <c r="G45" s="92"/>
      <c r="H45" s="92"/>
      <c r="I45" s="100"/>
      <c r="J45" s="100"/>
      <c r="K45" s="92"/>
      <c r="L45" s="101"/>
      <c r="M45" s="92"/>
      <c r="N45" s="31"/>
      <c r="O45" s="31"/>
    </row>
    <row r="46" spans="3:15" ht="12.75">
      <c r="C46" s="92"/>
      <c r="D46" s="92"/>
      <c r="E46" s="99"/>
      <c r="F46" s="91"/>
      <c r="G46" s="92"/>
      <c r="H46" s="92"/>
      <c r="I46" s="100"/>
      <c r="J46" s="100"/>
      <c r="K46" s="92"/>
      <c r="L46" s="101"/>
      <c r="M46" s="92"/>
      <c r="N46" s="31"/>
      <c r="O46" s="31"/>
    </row>
    <row r="47" spans="3:15" ht="12.75">
      <c r="C47" s="92"/>
      <c r="D47" s="92"/>
      <c r="E47" s="99"/>
      <c r="F47" s="91"/>
      <c r="G47" s="92"/>
      <c r="H47" s="92"/>
      <c r="I47" s="100"/>
      <c r="J47" s="100"/>
      <c r="K47" s="92"/>
      <c r="L47" s="101"/>
      <c r="M47" s="92"/>
      <c r="N47" s="31"/>
      <c r="O47" s="31"/>
    </row>
    <row r="48" spans="3:15" ht="12.75">
      <c r="C48" s="92"/>
      <c r="D48" s="92"/>
      <c r="E48" s="99"/>
      <c r="F48" s="91"/>
      <c r="G48" s="92"/>
      <c r="H48" s="92"/>
      <c r="I48" s="100"/>
      <c r="J48" s="100"/>
      <c r="K48" s="92"/>
      <c r="L48" s="101"/>
      <c r="M48" s="92"/>
      <c r="N48" s="31"/>
      <c r="O48" s="31"/>
    </row>
    <row r="49" spans="3:15" ht="12.75">
      <c r="C49" s="92"/>
      <c r="D49" s="92"/>
      <c r="E49" s="99"/>
      <c r="F49" s="91"/>
      <c r="G49" s="92"/>
      <c r="H49" s="92"/>
      <c r="I49" s="100"/>
      <c r="J49" s="100"/>
      <c r="K49" s="92"/>
      <c r="L49" s="101"/>
      <c r="M49" s="92"/>
      <c r="N49" s="31"/>
      <c r="O49" s="31"/>
    </row>
    <row r="50" spans="3:15" ht="12.75">
      <c r="C50" s="92"/>
      <c r="D50" s="92"/>
      <c r="E50" s="99"/>
      <c r="F50" s="91"/>
      <c r="G50" s="92"/>
      <c r="H50" s="92"/>
      <c r="I50" s="100"/>
      <c r="J50" s="100"/>
      <c r="K50" s="92"/>
      <c r="L50" s="101"/>
      <c r="M50" s="92"/>
      <c r="N50" s="31"/>
      <c r="O50" s="31"/>
    </row>
  </sheetData>
  <sheetProtection formatCells="0" sort="0" autoFilter="0" pivotTables="0"/>
  <autoFilter ref="A1:O10"/>
  <dataValidations count="5">
    <dataValidation type="list" allowBlank="1" showInputMessage="1" showErrorMessage="1" sqref="M2:M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N21:N50">
      <formula1>HJPSK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18.625" style="29" customWidth="1"/>
    <col min="10" max="10" width="7.375" style="63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5.37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60" t="s">
        <v>4</v>
      </c>
      <c r="K1" s="6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>
      <c r="A2" s="3"/>
      <c r="B2" s="3"/>
      <c r="C2" s="3"/>
      <c r="D2" s="3"/>
      <c r="E2" s="47"/>
      <c r="F2" s="3"/>
      <c r="G2" s="3"/>
      <c r="H2" s="45"/>
      <c r="I2" s="58"/>
      <c r="J2" s="5"/>
      <c r="K2" s="61"/>
      <c r="L2" s="4" t="e">
        <f>J2/K2</f>
        <v>#DIV/0!</v>
      </c>
      <c r="M2" s="45"/>
      <c r="N2" s="27"/>
      <c r="O2" s="27" t="s">
        <v>24</v>
      </c>
      <c r="P2" s="181"/>
    </row>
    <row r="3" spans="1:16" ht="12.75">
      <c r="A3" s="3"/>
      <c r="B3" s="3"/>
      <c r="C3" s="3"/>
      <c r="D3" s="3"/>
      <c r="E3" s="47"/>
      <c r="F3" s="3"/>
      <c r="G3" s="3"/>
      <c r="H3" s="45"/>
      <c r="I3" s="58"/>
      <c r="J3" s="5"/>
      <c r="K3" s="61"/>
      <c r="L3" s="4" t="e">
        <f aca="true" t="shared" si="0" ref="L3:L10">J3/K3</f>
        <v>#DIV/0!</v>
      </c>
      <c r="M3" s="45"/>
      <c r="N3" s="27"/>
      <c r="O3" s="27" t="s">
        <v>24</v>
      </c>
      <c r="P3" s="27"/>
    </row>
    <row r="4" spans="1:16" ht="12.75">
      <c r="A4" s="3"/>
      <c r="B4" s="3"/>
      <c r="C4" s="3"/>
      <c r="D4" s="3"/>
      <c r="E4" s="47"/>
      <c r="F4" s="3"/>
      <c r="G4" s="3"/>
      <c r="H4" s="45"/>
      <c r="I4" s="58"/>
      <c r="J4" s="5"/>
      <c r="K4" s="61"/>
      <c r="L4" s="4" t="e">
        <f t="shared" si="0"/>
        <v>#DIV/0!</v>
      </c>
      <c r="M4" s="45"/>
      <c r="N4" s="27"/>
      <c r="O4" s="27" t="s">
        <v>24</v>
      </c>
      <c r="P4" s="27"/>
    </row>
    <row r="5" spans="1:16" ht="12.75">
      <c r="A5" s="3"/>
      <c r="B5" s="3"/>
      <c r="C5" s="3"/>
      <c r="D5" s="3"/>
      <c r="E5" s="47"/>
      <c r="F5" s="3"/>
      <c r="G5" s="3"/>
      <c r="H5" s="45"/>
      <c r="I5" s="58"/>
      <c r="J5" s="5"/>
      <c r="K5" s="61"/>
      <c r="L5" s="4" t="e">
        <f t="shared" si="0"/>
        <v>#DIV/0!</v>
      </c>
      <c r="M5" s="45"/>
      <c r="N5" s="27"/>
      <c r="O5" s="27" t="s">
        <v>24</v>
      </c>
      <c r="P5" s="27"/>
    </row>
    <row r="6" spans="1:16" ht="12.75">
      <c r="A6" s="3"/>
      <c r="B6" s="7"/>
      <c r="C6" s="7"/>
      <c r="D6" s="7"/>
      <c r="E6" s="47"/>
      <c r="F6" s="3"/>
      <c r="G6" s="3"/>
      <c r="H6" s="45"/>
      <c r="I6" s="58"/>
      <c r="J6" s="5"/>
      <c r="K6" s="62"/>
      <c r="L6" s="4" t="e">
        <f t="shared" si="0"/>
        <v>#DIV/0!</v>
      </c>
      <c r="M6" s="45"/>
      <c r="N6" s="27"/>
      <c r="O6" s="27" t="s">
        <v>24</v>
      </c>
      <c r="P6" s="27"/>
    </row>
    <row r="7" spans="1:16" ht="12.75">
      <c r="A7" s="3"/>
      <c r="B7" s="3"/>
      <c r="C7" s="3"/>
      <c r="D7" s="3"/>
      <c r="E7" s="47"/>
      <c r="F7" s="3"/>
      <c r="G7" s="3"/>
      <c r="H7" s="45"/>
      <c r="I7" s="58"/>
      <c r="J7" s="5"/>
      <c r="K7" s="61"/>
      <c r="L7" s="4" t="e">
        <f t="shared" si="0"/>
        <v>#DIV/0!</v>
      </c>
      <c r="M7" s="45"/>
      <c r="N7" s="27"/>
      <c r="O7" s="27" t="s">
        <v>24</v>
      </c>
      <c r="P7" s="27"/>
    </row>
    <row r="8" spans="1:16" ht="12.75">
      <c r="A8" s="3"/>
      <c r="B8" s="3"/>
      <c r="C8" s="3"/>
      <c r="D8" s="3"/>
      <c r="E8" s="47"/>
      <c r="F8" s="3"/>
      <c r="G8" s="8"/>
      <c r="H8" s="176"/>
      <c r="I8" s="58"/>
      <c r="J8" s="5"/>
      <c r="K8" s="61"/>
      <c r="L8" s="4" t="e">
        <f t="shared" si="0"/>
        <v>#DIV/0!</v>
      </c>
      <c r="M8" s="45"/>
      <c r="N8" s="27"/>
      <c r="O8" s="27" t="s">
        <v>24</v>
      </c>
      <c r="P8" s="181"/>
    </row>
    <row r="9" spans="1:16" ht="12.75">
      <c r="A9" s="3"/>
      <c r="B9" s="25"/>
      <c r="C9" s="25"/>
      <c r="D9" s="26"/>
      <c r="E9" s="47"/>
      <c r="F9" s="3"/>
      <c r="G9" s="25"/>
      <c r="H9" s="177"/>
      <c r="I9" s="58"/>
      <c r="J9" s="5"/>
      <c r="K9" s="61"/>
      <c r="L9" s="4" t="e">
        <f t="shared" si="0"/>
        <v>#DIV/0!</v>
      </c>
      <c r="M9" s="45"/>
      <c r="N9" s="27"/>
      <c r="O9" s="27" t="s">
        <v>24</v>
      </c>
      <c r="P9" s="27"/>
    </row>
    <row r="10" spans="1:16" ht="12.75">
      <c r="A10" s="3"/>
      <c r="B10" s="7"/>
      <c r="C10" s="7"/>
      <c r="D10" s="7"/>
      <c r="E10" s="47"/>
      <c r="F10" s="3"/>
      <c r="G10" s="7"/>
      <c r="H10" s="59"/>
      <c r="I10" s="58"/>
      <c r="J10" s="5"/>
      <c r="K10" s="62"/>
      <c r="L10" s="4" t="e">
        <f t="shared" si="0"/>
        <v>#DIV/0!</v>
      </c>
      <c r="M10" s="45"/>
      <c r="N10" s="27"/>
      <c r="O10" s="27" t="s">
        <v>24</v>
      </c>
      <c r="P10" s="27"/>
    </row>
    <row r="11" spans="1:16" ht="12.75">
      <c r="A11" s="3"/>
      <c r="B11" s="7"/>
      <c r="C11" s="7"/>
      <c r="D11" s="7"/>
      <c r="E11" s="47"/>
      <c r="F11" s="3"/>
      <c r="G11" s="7"/>
      <c r="H11" s="59"/>
      <c r="I11" s="58"/>
      <c r="J11" s="5"/>
      <c r="K11" s="62"/>
      <c r="L11" s="4" t="e">
        <f aca="true" t="shared" si="1" ref="L11:L20">J11/K11</f>
        <v>#DIV/0!</v>
      </c>
      <c r="M11" s="45"/>
      <c r="N11" s="27"/>
      <c r="O11" s="27" t="s">
        <v>24</v>
      </c>
      <c r="P11" s="27"/>
    </row>
    <row r="12" spans="1:16" ht="12.75">
      <c r="A12" s="3"/>
      <c r="B12" s="7"/>
      <c r="C12" s="7"/>
      <c r="D12" s="7"/>
      <c r="E12" s="47"/>
      <c r="F12" s="3"/>
      <c r="G12" s="7"/>
      <c r="H12" s="59"/>
      <c r="I12" s="58"/>
      <c r="J12" s="5"/>
      <c r="K12" s="62"/>
      <c r="L12" s="4" t="e">
        <f t="shared" si="1"/>
        <v>#DIV/0!</v>
      </c>
      <c r="M12" s="45"/>
      <c r="N12" s="27"/>
      <c r="O12" s="27" t="s">
        <v>24</v>
      </c>
      <c r="P12" s="27"/>
    </row>
    <row r="13" spans="1:16" ht="12.75">
      <c r="A13" s="3"/>
      <c r="B13" s="7"/>
      <c r="C13" s="7"/>
      <c r="D13" s="7"/>
      <c r="E13" s="47"/>
      <c r="F13" s="3"/>
      <c r="G13" s="7"/>
      <c r="H13" s="59"/>
      <c r="I13" s="58"/>
      <c r="J13" s="5"/>
      <c r="K13" s="62"/>
      <c r="L13" s="4" t="e">
        <f t="shared" si="1"/>
        <v>#DIV/0!</v>
      </c>
      <c r="M13" s="45"/>
      <c r="N13" s="27"/>
      <c r="O13" s="27" t="s">
        <v>24</v>
      </c>
      <c r="P13" s="27"/>
    </row>
    <row r="14" spans="1:16" ht="12.75">
      <c r="A14" s="3"/>
      <c r="B14" s="7"/>
      <c r="C14" s="7"/>
      <c r="D14" s="7"/>
      <c r="E14" s="47"/>
      <c r="F14" s="3"/>
      <c r="G14" s="7"/>
      <c r="H14" s="59"/>
      <c r="I14" s="58"/>
      <c r="J14" s="5"/>
      <c r="K14" s="62"/>
      <c r="L14" s="4" t="e">
        <f t="shared" si="1"/>
        <v>#DIV/0!</v>
      </c>
      <c r="M14" s="45"/>
      <c r="N14" s="27"/>
      <c r="O14" s="27" t="s">
        <v>24</v>
      </c>
      <c r="P14" s="27"/>
    </row>
    <row r="15" spans="1:16" ht="12.75">
      <c r="A15" s="3"/>
      <c r="B15" s="7"/>
      <c r="C15" s="7"/>
      <c r="D15" s="7"/>
      <c r="E15" s="47"/>
      <c r="F15" s="3"/>
      <c r="G15" s="7"/>
      <c r="H15" s="59"/>
      <c r="I15" s="58"/>
      <c r="J15" s="5"/>
      <c r="K15" s="62"/>
      <c r="L15" s="4" t="e">
        <f t="shared" si="1"/>
        <v>#DIV/0!</v>
      </c>
      <c r="M15" s="45"/>
      <c r="N15" s="27"/>
      <c r="O15" s="27" t="s">
        <v>24</v>
      </c>
      <c r="P15" s="27"/>
    </row>
    <row r="16" spans="1:16" ht="12.75">
      <c r="A16" s="3"/>
      <c r="B16" s="7"/>
      <c r="C16" s="7"/>
      <c r="D16" s="7"/>
      <c r="E16" s="47"/>
      <c r="F16" s="3"/>
      <c r="G16" s="7"/>
      <c r="H16" s="59"/>
      <c r="I16" s="58"/>
      <c r="J16" s="5"/>
      <c r="K16" s="62"/>
      <c r="L16" s="4" t="e">
        <f t="shared" si="1"/>
        <v>#DIV/0!</v>
      </c>
      <c r="M16" s="45"/>
      <c r="N16" s="27"/>
      <c r="O16" s="27" t="s">
        <v>24</v>
      </c>
      <c r="P16" s="27"/>
    </row>
    <row r="17" spans="1:16" ht="12.75">
      <c r="A17" s="3"/>
      <c r="B17" s="7"/>
      <c r="C17" s="7"/>
      <c r="D17" s="7"/>
      <c r="E17" s="47"/>
      <c r="F17" s="3"/>
      <c r="G17" s="7"/>
      <c r="H17" s="59"/>
      <c r="I17" s="58"/>
      <c r="J17" s="5"/>
      <c r="K17" s="62"/>
      <c r="L17" s="4" t="e">
        <f t="shared" si="1"/>
        <v>#DIV/0!</v>
      </c>
      <c r="M17" s="45"/>
      <c r="N17" s="27"/>
      <c r="O17" s="27" t="s">
        <v>24</v>
      </c>
      <c r="P17" s="27"/>
    </row>
    <row r="18" spans="1:16" ht="12.75">
      <c r="A18" s="3"/>
      <c r="B18" s="7"/>
      <c r="C18" s="7"/>
      <c r="D18" s="7"/>
      <c r="E18" s="47"/>
      <c r="F18" s="3"/>
      <c r="G18" s="7"/>
      <c r="H18" s="59"/>
      <c r="I18" s="58"/>
      <c r="J18" s="5"/>
      <c r="K18" s="62"/>
      <c r="L18" s="4" t="e">
        <f t="shared" si="1"/>
        <v>#DIV/0!</v>
      </c>
      <c r="M18" s="45"/>
      <c r="N18" s="27"/>
      <c r="O18" s="27" t="s">
        <v>24</v>
      </c>
      <c r="P18" s="27"/>
    </row>
    <row r="19" spans="1:16" ht="12.75">
      <c r="A19" s="132"/>
      <c r="B19" s="153"/>
      <c r="C19" s="153"/>
      <c r="D19" s="153"/>
      <c r="E19" s="125"/>
      <c r="F19" s="132"/>
      <c r="G19" s="153"/>
      <c r="H19" s="159"/>
      <c r="I19" s="154"/>
      <c r="J19" s="134"/>
      <c r="K19" s="155"/>
      <c r="L19" s="139" t="e">
        <f t="shared" si="1"/>
        <v>#DIV/0!</v>
      </c>
      <c r="M19" s="137"/>
      <c r="N19" s="27"/>
      <c r="O19" s="131" t="s">
        <v>24</v>
      </c>
      <c r="P19" s="27"/>
    </row>
    <row r="20" spans="1:16" ht="12.75">
      <c r="A20" s="3"/>
      <c r="B20" s="7"/>
      <c r="C20" s="7"/>
      <c r="D20" s="7"/>
      <c r="E20" s="47"/>
      <c r="F20" s="3"/>
      <c r="G20" s="7"/>
      <c r="H20" s="7"/>
      <c r="I20" s="5"/>
      <c r="J20" s="5"/>
      <c r="K20" s="7"/>
      <c r="L20" s="4" t="e">
        <f t="shared" si="1"/>
        <v>#DIV/0!</v>
      </c>
      <c r="M20" s="3"/>
      <c r="N20" s="27"/>
      <c r="O20" s="27" t="s">
        <v>24</v>
      </c>
      <c r="P20" s="27"/>
    </row>
    <row r="21" spans="1:15" ht="12.75">
      <c r="A21" s="87"/>
      <c r="B21" s="92"/>
      <c r="C21" s="92"/>
      <c r="D21" s="92"/>
      <c r="E21" s="91"/>
      <c r="F21" s="87"/>
      <c r="G21" s="92"/>
      <c r="H21" s="92"/>
      <c r="I21" s="63"/>
      <c r="K21" s="92"/>
      <c r="L21" s="89"/>
      <c r="M21" s="87"/>
      <c r="N21" s="31"/>
      <c r="O21" s="31"/>
    </row>
    <row r="22" spans="1:15" ht="12.75">
      <c r="A22" s="87"/>
      <c r="B22" s="92"/>
      <c r="C22" s="92"/>
      <c r="D22" s="92"/>
      <c r="E22" s="91"/>
      <c r="F22" s="87"/>
      <c r="G22" s="92"/>
      <c r="H22" s="92"/>
      <c r="I22" s="63"/>
      <c r="K22" s="92"/>
      <c r="L22" s="89"/>
      <c r="M22" s="87"/>
      <c r="N22" s="31"/>
      <c r="O22" s="31"/>
    </row>
    <row r="23" spans="1:15" ht="12.75">
      <c r="A23" s="87"/>
      <c r="B23" s="92"/>
      <c r="C23" s="92"/>
      <c r="D23" s="92"/>
      <c r="E23" s="91"/>
      <c r="F23" s="87"/>
      <c r="G23" s="92"/>
      <c r="H23" s="92"/>
      <c r="I23" s="63"/>
      <c r="K23" s="92"/>
      <c r="L23" s="89"/>
      <c r="M23" s="87"/>
      <c r="N23" s="31"/>
      <c r="O23" s="31"/>
    </row>
    <row r="24" spans="1:15" ht="12.75">
      <c r="A24" s="87"/>
      <c r="B24" s="92"/>
      <c r="C24" s="92"/>
      <c r="D24" s="92"/>
      <c r="E24" s="91"/>
      <c r="F24" s="87"/>
      <c r="G24" s="92"/>
      <c r="H24" s="92"/>
      <c r="I24" s="63"/>
      <c r="K24" s="92"/>
      <c r="L24" s="89"/>
      <c r="M24" s="87"/>
      <c r="N24" s="31"/>
      <c r="O24" s="31"/>
    </row>
    <row r="25" spans="1:15" ht="12.75">
      <c r="A25" s="87"/>
      <c r="B25" s="92"/>
      <c r="C25" s="92"/>
      <c r="D25" s="92"/>
      <c r="E25" s="91"/>
      <c r="F25" s="87"/>
      <c r="G25" s="92"/>
      <c r="H25" s="92"/>
      <c r="I25" s="63"/>
      <c r="K25" s="92"/>
      <c r="L25" s="89"/>
      <c r="M25" s="87"/>
      <c r="N25" s="31"/>
      <c r="O25" s="31"/>
    </row>
    <row r="26" spans="1:15" ht="12.75">
      <c r="A26" s="87"/>
      <c r="B26" s="92"/>
      <c r="C26" s="92"/>
      <c r="D26" s="92"/>
      <c r="E26" s="91"/>
      <c r="F26" s="87"/>
      <c r="G26" s="92"/>
      <c r="H26" s="92"/>
      <c r="I26" s="63"/>
      <c r="K26" s="92"/>
      <c r="L26" s="89"/>
      <c r="M26" s="87"/>
      <c r="N26" s="31"/>
      <c r="O26" s="31"/>
    </row>
    <row r="27" spans="1:15" ht="12.75">
      <c r="A27" s="87"/>
      <c r="B27" s="92"/>
      <c r="C27" s="92"/>
      <c r="D27" s="92"/>
      <c r="E27" s="91"/>
      <c r="F27" s="87"/>
      <c r="G27" s="92"/>
      <c r="H27" s="92"/>
      <c r="I27" s="63"/>
      <c r="K27" s="92"/>
      <c r="L27" s="89"/>
      <c r="M27" s="87"/>
      <c r="N27" s="31"/>
      <c r="O27" s="31"/>
    </row>
    <row r="28" spans="1:15" ht="12.75">
      <c r="A28" s="87"/>
      <c r="B28" s="92"/>
      <c r="C28" s="92"/>
      <c r="D28" s="92"/>
      <c r="E28" s="91"/>
      <c r="F28" s="87"/>
      <c r="G28" s="92"/>
      <c r="H28" s="92"/>
      <c r="I28" s="63"/>
      <c r="K28" s="92"/>
      <c r="L28" s="89"/>
      <c r="M28" s="87"/>
      <c r="N28" s="31"/>
      <c r="O28" s="31"/>
    </row>
    <row r="29" spans="1:15" ht="12.75">
      <c r="A29" s="87"/>
      <c r="B29" s="92"/>
      <c r="C29" s="92"/>
      <c r="D29" s="92"/>
      <c r="E29" s="91"/>
      <c r="F29" s="87"/>
      <c r="G29" s="92"/>
      <c r="H29" s="92"/>
      <c r="I29" s="63"/>
      <c r="K29" s="92"/>
      <c r="L29" s="89"/>
      <c r="M29" s="87"/>
      <c r="N29" s="31"/>
      <c r="O29" s="31"/>
    </row>
    <row r="30" spans="1:15" ht="12.75">
      <c r="A30" s="87"/>
      <c r="B30" s="92"/>
      <c r="C30" s="92"/>
      <c r="D30" s="92"/>
      <c r="E30" s="91"/>
      <c r="F30" s="87"/>
      <c r="G30" s="92"/>
      <c r="H30" s="92"/>
      <c r="I30" s="63"/>
      <c r="K30" s="92"/>
      <c r="L30" s="89"/>
      <c r="M30" s="87"/>
      <c r="N30" s="31"/>
      <c r="O30" s="31"/>
    </row>
    <row r="31" spans="1:15" ht="12.75">
      <c r="A31" s="87"/>
      <c r="B31" s="92"/>
      <c r="C31" s="92"/>
      <c r="D31" s="92"/>
      <c r="E31" s="91"/>
      <c r="F31" s="87"/>
      <c r="G31" s="92"/>
      <c r="H31" s="92"/>
      <c r="I31" s="63"/>
      <c r="K31" s="92"/>
      <c r="L31" s="89"/>
      <c r="M31" s="87"/>
      <c r="N31" s="31"/>
      <c r="O31" s="31"/>
    </row>
    <row r="32" spans="1:15" ht="12.75">
      <c r="A32" s="87"/>
      <c r="B32" s="92"/>
      <c r="C32" s="92"/>
      <c r="D32" s="92"/>
      <c r="E32" s="91"/>
      <c r="F32" s="87"/>
      <c r="G32" s="92"/>
      <c r="H32" s="92"/>
      <c r="I32" s="63"/>
      <c r="K32" s="92"/>
      <c r="L32" s="89"/>
      <c r="M32" s="87"/>
      <c r="N32" s="31"/>
      <c r="O32" s="31"/>
    </row>
    <row r="33" spans="1:15" ht="12.75">
      <c r="A33" s="87"/>
      <c r="B33" s="92"/>
      <c r="C33" s="92"/>
      <c r="D33" s="92"/>
      <c r="E33" s="91"/>
      <c r="F33" s="87"/>
      <c r="G33" s="92"/>
      <c r="H33" s="92"/>
      <c r="I33" s="63"/>
      <c r="K33" s="92"/>
      <c r="L33" s="89"/>
      <c r="M33" s="87"/>
      <c r="N33" s="31"/>
      <c r="O33" s="31"/>
    </row>
    <row r="34" spans="3:15" ht="12.75">
      <c r="C34" s="92"/>
      <c r="D34" s="92"/>
      <c r="E34" s="91"/>
      <c r="F34" s="87"/>
      <c r="G34" s="92"/>
      <c r="H34" s="92"/>
      <c r="I34" s="63"/>
      <c r="K34" s="92"/>
      <c r="L34" s="89"/>
      <c r="M34" s="87"/>
      <c r="N34" s="31"/>
      <c r="O34" s="31"/>
    </row>
    <row r="35" spans="3:15" ht="12.75">
      <c r="C35" s="92"/>
      <c r="D35" s="92"/>
      <c r="E35" s="91"/>
      <c r="F35" s="87"/>
      <c r="G35" s="92"/>
      <c r="H35" s="92"/>
      <c r="I35" s="63"/>
      <c r="K35" s="92"/>
      <c r="L35" s="89"/>
      <c r="M35" s="87"/>
      <c r="N35" s="31"/>
      <c r="O35" s="31"/>
    </row>
    <row r="36" spans="3:15" ht="12.75">
      <c r="C36" s="92"/>
      <c r="D36" s="92"/>
      <c r="E36" s="91"/>
      <c r="F36" s="87"/>
      <c r="G36" s="92"/>
      <c r="H36" s="92"/>
      <c r="I36" s="63"/>
      <c r="K36" s="92"/>
      <c r="L36" s="89"/>
      <c r="M36" s="87"/>
      <c r="N36" s="31"/>
      <c r="O36" s="31"/>
    </row>
    <row r="37" spans="3:15" ht="12.75">
      <c r="C37" s="92"/>
      <c r="D37" s="92"/>
      <c r="E37" s="91"/>
      <c r="F37" s="87"/>
      <c r="G37" s="92"/>
      <c r="H37" s="92"/>
      <c r="I37" s="63"/>
      <c r="K37" s="92"/>
      <c r="L37" s="89"/>
      <c r="M37" s="87"/>
      <c r="N37" s="31"/>
      <c r="O37" s="31"/>
    </row>
    <row r="38" spans="3:15" ht="12.75">
      <c r="C38" s="92"/>
      <c r="D38" s="92"/>
      <c r="E38" s="91"/>
      <c r="F38" s="87"/>
      <c r="G38" s="92"/>
      <c r="H38" s="92"/>
      <c r="I38" s="63"/>
      <c r="K38" s="92"/>
      <c r="L38" s="89"/>
      <c r="M38" s="87"/>
      <c r="N38" s="31"/>
      <c r="O38" s="31"/>
    </row>
    <row r="39" spans="3:15" ht="12.75">
      <c r="C39" s="92"/>
      <c r="D39" s="92"/>
      <c r="E39" s="91"/>
      <c r="F39" s="87"/>
      <c r="G39" s="92"/>
      <c r="H39" s="92"/>
      <c r="I39" s="63"/>
      <c r="K39" s="92"/>
      <c r="L39" s="89"/>
      <c r="M39" s="87"/>
      <c r="N39" s="31"/>
      <c r="O39" s="31"/>
    </row>
    <row r="40" spans="3:15" ht="12.75">
      <c r="C40" s="92"/>
      <c r="D40" s="92"/>
      <c r="E40" s="91"/>
      <c r="F40" s="87"/>
      <c r="G40" s="92"/>
      <c r="H40" s="92"/>
      <c r="I40" s="63"/>
      <c r="K40" s="92"/>
      <c r="L40" s="89"/>
      <c r="M40" s="87"/>
      <c r="N40" s="31"/>
      <c r="O40" s="31"/>
    </row>
    <row r="41" spans="3:15" ht="12.75">
      <c r="C41" s="92"/>
      <c r="D41" s="92"/>
      <c r="E41" s="91"/>
      <c r="F41" s="87"/>
      <c r="G41" s="92"/>
      <c r="H41" s="92"/>
      <c r="I41" s="63"/>
      <c r="K41" s="92"/>
      <c r="L41" s="89"/>
      <c r="M41" s="87"/>
      <c r="N41" s="31"/>
      <c r="O41" s="31"/>
    </row>
    <row r="42" spans="3:15" ht="12.75">
      <c r="C42" s="92"/>
      <c r="D42" s="92"/>
      <c r="E42" s="91"/>
      <c r="F42" s="87"/>
      <c r="G42" s="92"/>
      <c r="H42" s="92"/>
      <c r="I42" s="63"/>
      <c r="K42" s="92"/>
      <c r="L42" s="89"/>
      <c r="M42" s="87"/>
      <c r="N42" s="31"/>
      <c r="O42" s="31"/>
    </row>
    <row r="43" spans="3:15" ht="12.75">
      <c r="C43" s="92"/>
      <c r="D43" s="92"/>
      <c r="E43" s="91"/>
      <c r="F43" s="87"/>
      <c r="G43" s="92"/>
      <c r="H43" s="92"/>
      <c r="I43" s="63"/>
      <c r="K43" s="92"/>
      <c r="L43" s="89"/>
      <c r="M43" s="87"/>
      <c r="N43" s="31"/>
      <c r="O43" s="31"/>
    </row>
    <row r="44" spans="3:15" ht="12.75">
      <c r="C44" s="92"/>
      <c r="D44" s="92"/>
      <c r="E44" s="91"/>
      <c r="F44" s="87"/>
      <c r="G44" s="92"/>
      <c r="H44" s="92"/>
      <c r="I44" s="63"/>
      <c r="K44" s="92"/>
      <c r="L44" s="89"/>
      <c r="M44" s="87"/>
      <c r="N44" s="31"/>
      <c r="O44" s="31"/>
    </row>
    <row r="45" spans="3:15" ht="12.75">
      <c r="C45" s="92"/>
      <c r="D45" s="92"/>
      <c r="E45" s="91"/>
      <c r="F45" s="87"/>
      <c r="G45" s="92"/>
      <c r="H45" s="92"/>
      <c r="I45" s="63"/>
      <c r="K45" s="92"/>
      <c r="L45" s="89"/>
      <c r="M45" s="87"/>
      <c r="N45" s="31"/>
      <c r="O45" s="31"/>
    </row>
    <row r="46" spans="3:15" ht="12.75">
      <c r="C46" s="92"/>
      <c r="D46" s="92"/>
      <c r="E46" s="91"/>
      <c r="F46" s="87"/>
      <c r="G46" s="92"/>
      <c r="H46" s="92"/>
      <c r="I46" s="63"/>
      <c r="K46" s="92"/>
      <c r="L46" s="89"/>
      <c r="M46" s="87"/>
      <c r="N46" s="31"/>
      <c r="O46" s="31"/>
    </row>
    <row r="47" spans="3:15" ht="12.75">
      <c r="C47" s="92"/>
      <c r="D47" s="92"/>
      <c r="E47" s="91"/>
      <c r="F47" s="87"/>
      <c r="G47" s="92"/>
      <c r="H47" s="92"/>
      <c r="I47" s="63"/>
      <c r="K47" s="92"/>
      <c r="L47" s="89"/>
      <c r="M47" s="87"/>
      <c r="N47" s="31"/>
      <c r="O47" s="31"/>
    </row>
    <row r="48" spans="3:15" ht="12.75">
      <c r="C48" s="92"/>
      <c r="D48" s="92"/>
      <c r="E48" s="91"/>
      <c r="F48" s="87"/>
      <c r="G48" s="92"/>
      <c r="H48" s="92"/>
      <c r="I48" s="63"/>
      <c r="K48" s="92"/>
      <c r="L48" s="89"/>
      <c r="M48" s="87"/>
      <c r="N48" s="31"/>
      <c r="O48" s="31"/>
    </row>
    <row r="49" spans="3:15" ht="12.75">
      <c r="C49" s="92"/>
      <c r="D49" s="92"/>
      <c r="E49" s="91"/>
      <c r="F49" s="87"/>
      <c r="G49" s="92"/>
      <c r="H49" s="92"/>
      <c r="I49" s="63"/>
      <c r="K49" s="92"/>
      <c r="L49" s="89"/>
      <c r="M49" s="87"/>
      <c r="N49" s="31"/>
      <c r="O49" s="31"/>
    </row>
    <row r="50" spans="3:15" ht="12.75">
      <c r="C50" s="92"/>
      <c r="D50" s="92"/>
      <c r="E50" s="91"/>
      <c r="F50" s="87"/>
      <c r="G50" s="92"/>
      <c r="H50" s="92"/>
      <c r="I50" s="63"/>
      <c r="K50" s="92"/>
      <c r="L50" s="89"/>
      <c r="M50" s="87"/>
      <c r="N50" s="31"/>
      <c r="O50" s="31"/>
    </row>
  </sheetData>
  <sheetProtection formatCells="0" sort="0" autoFilter="0" pivotTables="0"/>
  <autoFilter ref="A1:P1"/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M2:M50">
      <formula1>Статус</formula1>
    </dataValidation>
    <dataValidation type="list" allowBlank="1" showInputMessage="1" showErrorMessage="1" sqref="N21:N50">
      <formula1>LUDBA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6.25390625" style="22" customWidth="1"/>
    <col min="2" max="2" width="16.75390625" style="22" customWidth="1"/>
    <col min="3" max="4" width="16.875" style="22" customWidth="1"/>
    <col min="5" max="5" width="8.75390625" style="22" customWidth="1"/>
    <col min="6" max="6" width="21.625" style="29" customWidth="1"/>
    <col min="7" max="7" width="6.875" style="29" customWidth="1"/>
    <col min="8" max="8" width="12.625" style="29" customWidth="1"/>
    <col min="9" max="9" width="22.75390625" style="29" customWidth="1"/>
    <col min="10" max="10" width="7.375" style="29" customWidth="1"/>
    <col min="11" max="11" width="9.75390625" style="29" customWidth="1"/>
    <col min="12" max="12" width="10.625" style="29" customWidth="1"/>
    <col min="13" max="13" width="13.875" style="30" customWidth="1"/>
    <col min="14" max="14" width="16.00390625" style="22" customWidth="1"/>
    <col min="15" max="15" width="12.625" style="22" customWidth="1"/>
    <col min="16" max="16" width="24.125" style="22" customWidth="1"/>
    <col min="17" max="16384" width="9.125" style="22" customWidth="1"/>
  </cols>
  <sheetData>
    <row r="1" spans="1:16" s="21" customFormat="1" ht="63.75" customHeight="1">
      <c r="A1" s="18" t="s">
        <v>8</v>
      </c>
      <c r="B1" s="18" t="s">
        <v>0</v>
      </c>
      <c r="C1" s="18" t="s">
        <v>1</v>
      </c>
      <c r="D1" s="18" t="s">
        <v>2</v>
      </c>
      <c r="E1" s="18" t="s">
        <v>96</v>
      </c>
      <c r="F1" s="19" t="s">
        <v>112</v>
      </c>
      <c r="G1" s="18" t="s">
        <v>3</v>
      </c>
      <c r="H1" s="18" t="s">
        <v>120</v>
      </c>
      <c r="I1" s="18" t="s">
        <v>26</v>
      </c>
      <c r="J1" s="18" t="s">
        <v>4</v>
      </c>
      <c r="K1" s="20" t="s">
        <v>5</v>
      </c>
      <c r="L1" s="20" t="s">
        <v>6</v>
      </c>
      <c r="M1" s="44" t="s">
        <v>7</v>
      </c>
      <c r="N1" s="18" t="s">
        <v>119</v>
      </c>
      <c r="O1" s="18" t="s">
        <v>55</v>
      </c>
      <c r="P1" s="18" t="s">
        <v>121</v>
      </c>
    </row>
    <row r="2" spans="1:16" ht="12.75" customHeight="1">
      <c r="A2" s="3"/>
      <c r="B2" s="3"/>
      <c r="C2" s="3"/>
      <c r="D2" s="3"/>
      <c r="E2" s="6"/>
      <c r="F2" s="3"/>
      <c r="G2" s="3"/>
      <c r="H2" s="3"/>
      <c r="I2" s="5"/>
      <c r="J2" s="5"/>
      <c r="K2" s="3"/>
      <c r="L2" s="4" t="e">
        <f aca="true" t="shared" si="0" ref="L2:L10">J2/K2</f>
        <v>#DIV/0!</v>
      </c>
      <c r="M2" s="45"/>
      <c r="N2" s="27"/>
      <c r="O2" s="27" t="s">
        <v>57</v>
      </c>
      <c r="P2" s="181"/>
    </row>
    <row r="3" spans="1:16" ht="12.75">
      <c r="A3" s="3"/>
      <c r="B3" s="3"/>
      <c r="C3" s="3"/>
      <c r="D3" s="3"/>
      <c r="E3" s="6"/>
      <c r="F3" s="3"/>
      <c r="G3" s="3"/>
      <c r="H3" s="3"/>
      <c r="I3" s="5"/>
      <c r="J3" s="5"/>
      <c r="K3" s="3"/>
      <c r="L3" s="4" t="e">
        <f t="shared" si="0"/>
        <v>#DIV/0!</v>
      </c>
      <c r="M3" s="45"/>
      <c r="N3" s="27"/>
      <c r="O3" s="27" t="s">
        <v>57</v>
      </c>
      <c r="P3" s="27"/>
    </row>
    <row r="4" spans="1:16" ht="12.75" customHeight="1">
      <c r="A4" s="3"/>
      <c r="B4" s="3"/>
      <c r="C4" s="3"/>
      <c r="D4" s="3"/>
      <c r="E4" s="6"/>
      <c r="F4" s="3"/>
      <c r="G4" s="3"/>
      <c r="H4" s="3"/>
      <c r="I4" s="5"/>
      <c r="J4" s="5"/>
      <c r="K4" s="3"/>
      <c r="L4" s="4" t="e">
        <f t="shared" si="0"/>
        <v>#DIV/0!</v>
      </c>
      <c r="M4" s="45"/>
      <c r="N4" s="27"/>
      <c r="O4" s="27" t="s">
        <v>57</v>
      </c>
      <c r="P4" s="27"/>
    </row>
    <row r="5" spans="1:16" ht="12.75" customHeight="1">
      <c r="A5" s="3"/>
      <c r="B5" s="23"/>
      <c r="C5" s="23"/>
      <c r="D5" s="23"/>
      <c r="E5" s="6"/>
      <c r="F5" s="3"/>
      <c r="G5" s="23"/>
      <c r="H5" s="23"/>
      <c r="I5" s="5"/>
      <c r="J5" s="5"/>
      <c r="K5" s="23"/>
      <c r="L5" s="4" t="e">
        <f t="shared" si="0"/>
        <v>#DIV/0!</v>
      </c>
      <c r="M5" s="45"/>
      <c r="N5" s="27"/>
      <c r="O5" s="27" t="s">
        <v>57</v>
      </c>
      <c r="P5" s="27"/>
    </row>
    <row r="6" spans="1:16" ht="12.75">
      <c r="A6" s="3"/>
      <c r="B6" s="15"/>
      <c r="C6" s="15"/>
      <c r="D6" s="15"/>
      <c r="E6" s="6"/>
      <c r="F6" s="3"/>
      <c r="G6" s="15"/>
      <c r="H6" s="15"/>
      <c r="I6" s="5"/>
      <c r="J6" s="5"/>
      <c r="K6" s="15"/>
      <c r="L6" s="4" t="e">
        <f t="shared" si="0"/>
        <v>#DIV/0!</v>
      </c>
      <c r="M6" s="45"/>
      <c r="N6" s="27"/>
      <c r="O6" s="27" t="s">
        <v>57</v>
      </c>
      <c r="P6" s="27"/>
    </row>
    <row r="7" spans="1:16" ht="12.75">
      <c r="A7" s="3"/>
      <c r="B7" s="3"/>
      <c r="C7" s="3"/>
      <c r="D7" s="7"/>
      <c r="E7" s="6"/>
      <c r="F7" s="3"/>
      <c r="G7" s="8"/>
      <c r="H7" s="8"/>
      <c r="I7" s="5"/>
      <c r="J7" s="5"/>
      <c r="K7" s="3"/>
      <c r="L7" s="4" t="e">
        <f t="shared" si="0"/>
        <v>#DIV/0!</v>
      </c>
      <c r="M7" s="45"/>
      <c r="N7" s="27"/>
      <c r="O7" s="27" t="s">
        <v>57</v>
      </c>
      <c r="P7" s="27"/>
    </row>
    <row r="8" spans="1:16" ht="12.75" customHeight="1">
      <c r="A8" s="3"/>
      <c r="B8" s="15"/>
      <c r="C8" s="15"/>
      <c r="D8" s="15"/>
      <c r="E8" s="6"/>
      <c r="F8" s="3"/>
      <c r="G8" s="15"/>
      <c r="H8" s="15"/>
      <c r="I8" s="5"/>
      <c r="J8" s="5"/>
      <c r="K8" s="15"/>
      <c r="L8" s="4" t="e">
        <f t="shared" si="0"/>
        <v>#DIV/0!</v>
      </c>
      <c r="M8" s="45"/>
      <c r="N8" s="27"/>
      <c r="O8" s="27" t="s">
        <v>57</v>
      </c>
      <c r="P8" s="181"/>
    </row>
    <row r="9" spans="1:16" ht="12.75">
      <c r="A9" s="3"/>
      <c r="B9" s="23"/>
      <c r="C9" s="23"/>
      <c r="D9" s="23"/>
      <c r="E9" s="6"/>
      <c r="F9" s="3"/>
      <c r="G9" s="23"/>
      <c r="H9" s="23"/>
      <c r="I9" s="5"/>
      <c r="J9" s="5"/>
      <c r="K9" s="23"/>
      <c r="L9" s="4" t="e">
        <f t="shared" si="0"/>
        <v>#DIV/0!</v>
      </c>
      <c r="M9" s="45"/>
      <c r="N9" s="27"/>
      <c r="O9" s="27" t="s">
        <v>57</v>
      </c>
      <c r="P9" s="27"/>
    </row>
    <row r="10" spans="1:16" ht="12.75">
      <c r="A10" s="3"/>
      <c r="B10" s="3"/>
      <c r="C10" s="3"/>
      <c r="D10" s="3"/>
      <c r="E10" s="6"/>
      <c r="F10" s="3"/>
      <c r="G10" s="3"/>
      <c r="H10" s="3"/>
      <c r="I10" s="5"/>
      <c r="J10" s="5"/>
      <c r="K10" s="3"/>
      <c r="L10" s="4" t="e">
        <f t="shared" si="0"/>
        <v>#DIV/0!</v>
      </c>
      <c r="M10" s="45"/>
      <c r="N10" s="27"/>
      <c r="O10" s="27" t="s">
        <v>57</v>
      </c>
      <c r="P10" s="27"/>
    </row>
    <row r="11" spans="1:16" ht="12.75">
      <c r="A11" s="3"/>
      <c r="B11" s="3"/>
      <c r="C11" s="3"/>
      <c r="D11" s="3"/>
      <c r="E11" s="6"/>
      <c r="F11" s="3"/>
      <c r="G11" s="3"/>
      <c r="H11" s="3"/>
      <c r="I11" s="5"/>
      <c r="J11" s="5"/>
      <c r="K11" s="3"/>
      <c r="L11" s="4" t="e">
        <f aca="true" t="shared" si="1" ref="L11:L20">J11/K11</f>
        <v>#DIV/0!</v>
      </c>
      <c r="M11" s="45"/>
      <c r="N11" s="27"/>
      <c r="O11" s="27" t="s">
        <v>57</v>
      </c>
      <c r="P11" s="27"/>
    </row>
    <row r="12" spans="1:16" ht="12.75">
      <c r="A12" s="3"/>
      <c r="B12" s="3"/>
      <c r="C12" s="3"/>
      <c r="D12" s="3"/>
      <c r="E12" s="6"/>
      <c r="F12" s="3"/>
      <c r="G12" s="3"/>
      <c r="H12" s="3"/>
      <c r="I12" s="5"/>
      <c r="J12" s="5"/>
      <c r="K12" s="3"/>
      <c r="L12" s="4" t="e">
        <f t="shared" si="1"/>
        <v>#DIV/0!</v>
      </c>
      <c r="M12" s="45"/>
      <c r="N12" s="27"/>
      <c r="O12" s="27" t="s">
        <v>57</v>
      </c>
      <c r="P12" s="27"/>
    </row>
    <row r="13" spans="1:16" ht="12.75">
      <c r="A13" s="3"/>
      <c r="B13" s="3"/>
      <c r="C13" s="3"/>
      <c r="D13" s="3"/>
      <c r="E13" s="6"/>
      <c r="F13" s="3"/>
      <c r="G13" s="3"/>
      <c r="H13" s="3"/>
      <c r="I13" s="5"/>
      <c r="J13" s="5"/>
      <c r="K13" s="3"/>
      <c r="L13" s="4" t="e">
        <f t="shared" si="1"/>
        <v>#DIV/0!</v>
      </c>
      <c r="M13" s="45"/>
      <c r="N13" s="27"/>
      <c r="O13" s="27" t="s">
        <v>57</v>
      </c>
      <c r="P13" s="27"/>
    </row>
    <row r="14" spans="1:16" ht="12.75">
      <c r="A14" s="3"/>
      <c r="B14" s="3"/>
      <c r="C14" s="3"/>
      <c r="D14" s="3"/>
      <c r="E14" s="6"/>
      <c r="F14" s="3"/>
      <c r="G14" s="3"/>
      <c r="H14" s="3"/>
      <c r="I14" s="5"/>
      <c r="J14" s="5"/>
      <c r="K14" s="3"/>
      <c r="L14" s="4" t="e">
        <f t="shared" si="1"/>
        <v>#DIV/0!</v>
      </c>
      <c r="M14" s="45"/>
      <c r="N14" s="27"/>
      <c r="O14" s="27" t="s">
        <v>57</v>
      </c>
      <c r="P14" s="27"/>
    </row>
    <row r="15" spans="1:16" ht="12.75">
      <c r="A15" s="3"/>
      <c r="B15" s="3"/>
      <c r="C15" s="3"/>
      <c r="D15" s="3"/>
      <c r="E15" s="6"/>
      <c r="F15" s="3"/>
      <c r="G15" s="3"/>
      <c r="H15" s="3"/>
      <c r="I15" s="5"/>
      <c r="J15" s="5"/>
      <c r="K15" s="3"/>
      <c r="L15" s="4" t="e">
        <f t="shared" si="1"/>
        <v>#DIV/0!</v>
      </c>
      <c r="M15" s="45"/>
      <c r="N15" s="27"/>
      <c r="O15" s="27" t="s">
        <v>57</v>
      </c>
      <c r="P15" s="27"/>
    </row>
    <row r="16" spans="1:16" ht="12.75">
      <c r="A16" s="3"/>
      <c r="B16" s="3"/>
      <c r="C16" s="3"/>
      <c r="D16" s="3"/>
      <c r="E16" s="6"/>
      <c r="F16" s="3"/>
      <c r="G16" s="3"/>
      <c r="H16" s="3"/>
      <c r="I16" s="5"/>
      <c r="J16" s="5"/>
      <c r="K16" s="3"/>
      <c r="L16" s="4" t="e">
        <f t="shared" si="1"/>
        <v>#DIV/0!</v>
      </c>
      <c r="M16" s="45"/>
      <c r="N16" s="27"/>
      <c r="O16" s="27" t="s">
        <v>57</v>
      </c>
      <c r="P16" s="27"/>
    </row>
    <row r="17" spans="1:16" ht="12.75">
      <c r="A17" s="3"/>
      <c r="B17" s="3"/>
      <c r="C17" s="3"/>
      <c r="D17" s="3"/>
      <c r="E17" s="6"/>
      <c r="F17" s="3"/>
      <c r="G17" s="3"/>
      <c r="H17" s="3"/>
      <c r="I17" s="5"/>
      <c r="J17" s="5"/>
      <c r="K17" s="3"/>
      <c r="L17" s="4" t="e">
        <f t="shared" si="1"/>
        <v>#DIV/0!</v>
      </c>
      <c r="M17" s="45"/>
      <c r="N17" s="27"/>
      <c r="O17" s="27" t="s">
        <v>57</v>
      </c>
      <c r="P17" s="27"/>
    </row>
    <row r="18" spans="1:16" ht="12.75">
      <c r="A18" s="3"/>
      <c r="B18" s="3"/>
      <c r="C18" s="3"/>
      <c r="D18" s="3"/>
      <c r="E18" s="6"/>
      <c r="F18" s="3"/>
      <c r="G18" s="3"/>
      <c r="H18" s="3"/>
      <c r="I18" s="5"/>
      <c r="J18" s="5"/>
      <c r="K18" s="3"/>
      <c r="L18" s="4" t="e">
        <f t="shared" si="1"/>
        <v>#DIV/0!</v>
      </c>
      <c r="M18" s="45"/>
      <c r="N18" s="27"/>
      <c r="O18" s="27" t="s">
        <v>57</v>
      </c>
      <c r="P18" s="27"/>
    </row>
    <row r="19" spans="1:16" ht="12.75">
      <c r="A19" s="132"/>
      <c r="B19" s="132"/>
      <c r="C19" s="132"/>
      <c r="D19" s="132"/>
      <c r="E19" s="138"/>
      <c r="F19" s="132"/>
      <c r="G19" s="132"/>
      <c r="H19" s="132"/>
      <c r="I19" s="134"/>
      <c r="J19" s="134"/>
      <c r="K19" s="132"/>
      <c r="L19" s="139" t="e">
        <f t="shared" si="1"/>
        <v>#DIV/0!</v>
      </c>
      <c r="M19" s="137"/>
      <c r="N19" s="27"/>
      <c r="O19" s="131" t="s">
        <v>57</v>
      </c>
      <c r="P19" s="27"/>
    </row>
    <row r="20" spans="1:16" ht="12.75">
      <c r="A20" s="3"/>
      <c r="B20" s="3"/>
      <c r="C20" s="3"/>
      <c r="D20" s="3"/>
      <c r="E20" s="6"/>
      <c r="F20" s="3"/>
      <c r="G20" s="3"/>
      <c r="H20" s="3"/>
      <c r="I20" s="5"/>
      <c r="J20" s="5"/>
      <c r="K20" s="3"/>
      <c r="L20" s="4" t="e">
        <f t="shared" si="1"/>
        <v>#DIV/0!</v>
      </c>
      <c r="M20" s="3"/>
      <c r="N20" s="27"/>
      <c r="O20" s="27" t="s">
        <v>57</v>
      </c>
      <c r="P20" s="27"/>
    </row>
    <row r="21" spans="1:15" ht="12.75">
      <c r="A21" s="87"/>
      <c r="B21" s="87"/>
      <c r="C21" s="87"/>
      <c r="D21" s="87"/>
      <c r="E21" s="88"/>
      <c r="F21" s="87"/>
      <c r="G21" s="87"/>
      <c r="H21" s="87"/>
      <c r="I21" s="63"/>
      <c r="J21" s="63"/>
      <c r="K21" s="87"/>
      <c r="L21" s="89"/>
      <c r="M21" s="87"/>
      <c r="N21" s="31"/>
      <c r="O21" s="31"/>
    </row>
    <row r="22" spans="1:15" ht="12.75">
      <c r="A22" s="87"/>
      <c r="B22" s="87"/>
      <c r="C22" s="87"/>
      <c r="D22" s="87"/>
      <c r="E22" s="88"/>
      <c r="F22" s="87"/>
      <c r="G22" s="87"/>
      <c r="H22" s="87"/>
      <c r="I22" s="63"/>
      <c r="J22" s="63"/>
      <c r="K22" s="87"/>
      <c r="L22" s="89"/>
      <c r="M22" s="87"/>
      <c r="N22" s="31"/>
      <c r="O22" s="31"/>
    </row>
    <row r="23" spans="1:15" ht="12.75">
      <c r="A23" s="87"/>
      <c r="B23" s="87"/>
      <c r="C23" s="87"/>
      <c r="D23" s="87"/>
      <c r="E23" s="88"/>
      <c r="F23" s="87"/>
      <c r="G23" s="87"/>
      <c r="H23" s="87"/>
      <c r="I23" s="63"/>
      <c r="J23" s="63"/>
      <c r="K23" s="87"/>
      <c r="L23" s="89"/>
      <c r="M23" s="87"/>
      <c r="N23" s="31"/>
      <c r="O23" s="31"/>
    </row>
    <row r="24" spans="1:15" ht="12.75">
      <c r="A24" s="87"/>
      <c r="B24" s="87"/>
      <c r="C24" s="87"/>
      <c r="D24" s="87"/>
      <c r="E24" s="88"/>
      <c r="F24" s="87"/>
      <c r="G24" s="87"/>
      <c r="H24" s="87"/>
      <c r="I24" s="63"/>
      <c r="J24" s="63"/>
      <c r="K24" s="87"/>
      <c r="L24" s="89"/>
      <c r="M24" s="87"/>
      <c r="N24" s="31"/>
      <c r="O24" s="31"/>
    </row>
    <row r="25" spans="1:15" ht="12.75">
      <c r="A25" s="87"/>
      <c r="B25" s="87"/>
      <c r="C25" s="87"/>
      <c r="D25" s="87"/>
      <c r="E25" s="88"/>
      <c r="F25" s="87"/>
      <c r="G25" s="87"/>
      <c r="H25" s="87"/>
      <c r="I25" s="63"/>
      <c r="J25" s="63"/>
      <c r="K25" s="87"/>
      <c r="L25" s="89"/>
      <c r="M25" s="87"/>
      <c r="N25" s="31"/>
      <c r="O25" s="31"/>
    </row>
    <row r="26" spans="1:15" ht="12.75">
      <c r="A26" s="87"/>
      <c r="B26" s="87"/>
      <c r="C26" s="87"/>
      <c r="D26" s="87"/>
      <c r="E26" s="88"/>
      <c r="F26" s="87"/>
      <c r="G26" s="87"/>
      <c r="H26" s="87"/>
      <c r="I26" s="63"/>
      <c r="J26" s="63"/>
      <c r="K26" s="87"/>
      <c r="L26" s="89"/>
      <c r="M26" s="87"/>
      <c r="N26" s="31"/>
      <c r="O26" s="31"/>
    </row>
    <row r="27" spans="1:15" ht="12.75">
      <c r="A27" s="87"/>
      <c r="B27" s="87"/>
      <c r="C27" s="87"/>
      <c r="D27" s="87"/>
      <c r="E27" s="88"/>
      <c r="F27" s="87"/>
      <c r="G27" s="87"/>
      <c r="H27" s="87"/>
      <c r="I27" s="63"/>
      <c r="J27" s="63"/>
      <c r="K27" s="87"/>
      <c r="L27" s="89"/>
      <c r="M27" s="87"/>
      <c r="N27" s="31"/>
      <c r="O27" s="31"/>
    </row>
    <row r="28" spans="1:15" ht="12.75">
      <c r="A28" s="87"/>
      <c r="B28" s="87"/>
      <c r="C28" s="87"/>
      <c r="D28" s="87"/>
      <c r="E28" s="88"/>
      <c r="F28" s="87"/>
      <c r="G28" s="87"/>
      <c r="H28" s="87"/>
      <c r="I28" s="63"/>
      <c r="J28" s="63"/>
      <c r="K28" s="87"/>
      <c r="L28" s="89"/>
      <c r="M28" s="87"/>
      <c r="N28" s="31"/>
      <c r="O28" s="31"/>
    </row>
    <row r="29" spans="1:15" ht="12.75">
      <c r="A29" s="87"/>
      <c r="B29" s="87"/>
      <c r="C29" s="87"/>
      <c r="D29" s="87"/>
      <c r="E29" s="88"/>
      <c r="F29" s="87"/>
      <c r="G29" s="87"/>
      <c r="H29" s="87"/>
      <c r="I29" s="63"/>
      <c r="J29" s="63"/>
      <c r="K29" s="87"/>
      <c r="L29" s="89"/>
      <c r="M29" s="87"/>
      <c r="N29" s="31"/>
      <c r="O29" s="31"/>
    </row>
    <row r="30" spans="1:15" ht="12.75">
      <c r="A30" s="87"/>
      <c r="B30" s="87"/>
      <c r="C30" s="87"/>
      <c r="D30" s="87"/>
      <c r="E30" s="88"/>
      <c r="F30" s="87"/>
      <c r="G30" s="87"/>
      <c r="H30" s="87"/>
      <c r="I30" s="63"/>
      <c r="J30" s="63"/>
      <c r="K30" s="87"/>
      <c r="L30" s="89"/>
      <c r="M30" s="87"/>
      <c r="N30" s="31"/>
      <c r="O30" s="31"/>
    </row>
    <row r="31" spans="1:15" ht="12.75">
      <c r="A31" s="87"/>
      <c r="B31" s="87"/>
      <c r="C31" s="87"/>
      <c r="D31" s="87"/>
      <c r="E31" s="88"/>
      <c r="F31" s="87"/>
      <c r="G31" s="87"/>
      <c r="H31" s="87"/>
      <c r="I31" s="63"/>
      <c r="J31" s="63"/>
      <c r="K31" s="87"/>
      <c r="L31" s="89"/>
      <c r="M31" s="87"/>
      <c r="N31" s="31"/>
      <c r="O31" s="31"/>
    </row>
    <row r="32" spans="1:15" ht="12.75">
      <c r="A32" s="87"/>
      <c r="B32" s="87"/>
      <c r="C32" s="87"/>
      <c r="D32" s="87"/>
      <c r="E32" s="88"/>
      <c r="F32" s="87"/>
      <c r="G32" s="87"/>
      <c r="H32" s="87"/>
      <c r="I32" s="63"/>
      <c r="J32" s="63"/>
      <c r="K32" s="87"/>
      <c r="L32" s="89"/>
      <c r="M32" s="87"/>
      <c r="N32" s="31"/>
      <c r="O32" s="31"/>
    </row>
    <row r="33" spans="1:15" ht="12.75">
      <c r="A33" s="87"/>
      <c r="B33" s="87"/>
      <c r="C33" s="87"/>
      <c r="D33" s="87"/>
      <c r="E33" s="88"/>
      <c r="F33" s="87"/>
      <c r="G33" s="87"/>
      <c r="H33" s="87"/>
      <c r="I33" s="63"/>
      <c r="J33" s="63"/>
      <c r="K33" s="87"/>
      <c r="L33" s="89"/>
      <c r="M33" s="87"/>
      <c r="N33" s="31"/>
      <c r="O33" s="31"/>
    </row>
    <row r="34" spans="3:15" ht="12.75">
      <c r="C34" s="87"/>
      <c r="D34" s="87"/>
      <c r="E34" s="88"/>
      <c r="F34" s="87"/>
      <c r="G34" s="87"/>
      <c r="H34" s="87"/>
      <c r="I34" s="63"/>
      <c r="J34" s="63"/>
      <c r="K34" s="87"/>
      <c r="L34" s="89"/>
      <c r="M34" s="87"/>
      <c r="N34" s="31"/>
      <c r="O34" s="31"/>
    </row>
    <row r="35" spans="3:15" ht="12.75">
      <c r="C35" s="87"/>
      <c r="D35" s="87"/>
      <c r="E35" s="88"/>
      <c r="F35" s="87"/>
      <c r="G35" s="87"/>
      <c r="H35" s="87"/>
      <c r="I35" s="63"/>
      <c r="J35" s="63"/>
      <c r="K35" s="87"/>
      <c r="L35" s="89"/>
      <c r="M35" s="87"/>
      <c r="N35" s="31"/>
      <c r="O35" s="31"/>
    </row>
    <row r="36" spans="3:15" ht="12.75">
      <c r="C36" s="87"/>
      <c r="D36" s="87"/>
      <c r="E36" s="88"/>
      <c r="F36" s="87"/>
      <c r="G36" s="87"/>
      <c r="H36" s="87"/>
      <c r="I36" s="63"/>
      <c r="J36" s="63"/>
      <c r="K36" s="87"/>
      <c r="L36" s="89"/>
      <c r="M36" s="87"/>
      <c r="N36" s="31"/>
      <c r="O36" s="31"/>
    </row>
    <row r="37" spans="3:15" ht="12.75">
      <c r="C37" s="87"/>
      <c r="D37" s="87"/>
      <c r="E37" s="88"/>
      <c r="F37" s="87"/>
      <c r="G37" s="87"/>
      <c r="H37" s="87"/>
      <c r="I37" s="63"/>
      <c r="J37" s="63"/>
      <c r="K37" s="87"/>
      <c r="L37" s="89"/>
      <c r="M37" s="87"/>
      <c r="N37" s="31"/>
      <c r="O37" s="31"/>
    </row>
    <row r="38" spans="3:15" ht="12.75">
      <c r="C38" s="87"/>
      <c r="D38" s="87"/>
      <c r="E38" s="88"/>
      <c r="F38" s="87"/>
      <c r="G38" s="87"/>
      <c r="H38" s="87"/>
      <c r="I38" s="63"/>
      <c r="J38" s="63"/>
      <c r="K38" s="87"/>
      <c r="L38" s="89"/>
      <c r="M38" s="87"/>
      <c r="N38" s="31"/>
      <c r="O38" s="31"/>
    </row>
    <row r="39" spans="3:15" ht="12.75">
      <c r="C39" s="87"/>
      <c r="D39" s="87"/>
      <c r="E39" s="88"/>
      <c r="F39" s="87"/>
      <c r="G39" s="87"/>
      <c r="H39" s="87"/>
      <c r="I39" s="63"/>
      <c r="J39" s="63"/>
      <c r="K39" s="87"/>
      <c r="L39" s="89"/>
      <c r="M39" s="87"/>
      <c r="N39" s="31"/>
      <c r="O39" s="31"/>
    </row>
    <row r="40" spans="3:15" ht="12.75">
      <c r="C40" s="87"/>
      <c r="D40" s="87"/>
      <c r="E40" s="88"/>
      <c r="F40" s="87"/>
      <c r="G40" s="87"/>
      <c r="H40" s="87"/>
      <c r="I40" s="63"/>
      <c r="J40" s="63"/>
      <c r="K40" s="87"/>
      <c r="L40" s="89"/>
      <c r="M40" s="87"/>
      <c r="N40" s="31"/>
      <c r="O40" s="31"/>
    </row>
    <row r="41" spans="3:15" ht="12.75">
      <c r="C41" s="87"/>
      <c r="D41" s="87"/>
      <c r="E41" s="88"/>
      <c r="F41" s="87"/>
      <c r="G41" s="87"/>
      <c r="H41" s="87"/>
      <c r="I41" s="63"/>
      <c r="J41" s="63"/>
      <c r="K41" s="87"/>
      <c r="L41" s="89"/>
      <c r="M41" s="87"/>
      <c r="N41" s="31"/>
      <c r="O41" s="31"/>
    </row>
    <row r="42" spans="3:15" ht="12.75">
      <c r="C42" s="87"/>
      <c r="D42" s="87"/>
      <c r="E42" s="88"/>
      <c r="F42" s="87"/>
      <c r="G42" s="87"/>
      <c r="H42" s="87"/>
      <c r="I42" s="63"/>
      <c r="J42" s="63"/>
      <c r="K42" s="87"/>
      <c r="L42" s="89"/>
      <c r="M42" s="87"/>
      <c r="N42" s="31"/>
      <c r="O42" s="31"/>
    </row>
    <row r="43" spans="3:15" ht="12.75">
      <c r="C43" s="87"/>
      <c r="D43" s="87"/>
      <c r="E43" s="88"/>
      <c r="F43" s="87"/>
      <c r="G43" s="87"/>
      <c r="H43" s="87"/>
      <c r="I43" s="63"/>
      <c r="J43" s="63"/>
      <c r="K43" s="87"/>
      <c r="L43" s="89"/>
      <c r="M43" s="87"/>
      <c r="N43" s="31"/>
      <c r="O43" s="31"/>
    </row>
    <row r="44" spans="3:15" ht="12.75">
      <c r="C44" s="87"/>
      <c r="D44" s="87"/>
      <c r="E44" s="88"/>
      <c r="F44" s="87"/>
      <c r="G44" s="87"/>
      <c r="H44" s="87"/>
      <c r="I44" s="63"/>
      <c r="J44" s="63"/>
      <c r="K44" s="87"/>
      <c r="L44" s="89"/>
      <c r="M44" s="87"/>
      <c r="N44" s="31"/>
      <c r="O44" s="31"/>
    </row>
    <row r="45" spans="3:15" ht="12.75">
      <c r="C45" s="87"/>
      <c r="D45" s="87"/>
      <c r="E45" s="88"/>
      <c r="F45" s="87"/>
      <c r="G45" s="87"/>
      <c r="H45" s="87"/>
      <c r="I45" s="63"/>
      <c r="J45" s="63"/>
      <c r="K45" s="87"/>
      <c r="L45" s="89"/>
      <c r="M45" s="87"/>
      <c r="N45" s="31"/>
      <c r="O45" s="31"/>
    </row>
    <row r="46" spans="3:15" ht="12.75">
      <c r="C46" s="87"/>
      <c r="D46" s="87"/>
      <c r="E46" s="88"/>
      <c r="F46" s="87"/>
      <c r="G46" s="87"/>
      <c r="H46" s="87"/>
      <c r="I46" s="63"/>
      <c r="J46" s="63"/>
      <c r="K46" s="87"/>
      <c r="L46" s="89"/>
      <c r="M46" s="87"/>
      <c r="N46" s="31"/>
      <c r="O46" s="31"/>
    </row>
    <row r="47" spans="3:15" ht="12.75">
      <c r="C47" s="87"/>
      <c r="D47" s="87"/>
      <c r="E47" s="88"/>
      <c r="F47" s="87"/>
      <c r="G47" s="87"/>
      <c r="H47" s="87"/>
      <c r="I47" s="63"/>
      <c r="J47" s="63"/>
      <c r="K47" s="87"/>
      <c r="L47" s="89"/>
      <c r="M47" s="87"/>
      <c r="N47" s="31"/>
      <c r="O47" s="31"/>
    </row>
    <row r="48" spans="3:15" ht="12.75">
      <c r="C48" s="87"/>
      <c r="D48" s="87"/>
      <c r="E48" s="88"/>
      <c r="F48" s="87"/>
      <c r="G48" s="87"/>
      <c r="H48" s="87"/>
      <c r="I48" s="63"/>
      <c r="J48" s="63"/>
      <c r="K48" s="87"/>
      <c r="L48" s="89"/>
      <c r="M48" s="87"/>
      <c r="N48" s="31"/>
      <c r="O48" s="31"/>
    </row>
    <row r="49" spans="3:15" ht="12.75">
      <c r="C49" s="87"/>
      <c r="D49" s="87"/>
      <c r="E49" s="88"/>
      <c r="F49" s="87"/>
      <c r="G49" s="87"/>
      <c r="H49" s="87"/>
      <c r="I49" s="63"/>
      <c r="J49" s="63"/>
      <c r="K49" s="87"/>
      <c r="L49" s="89"/>
      <c r="M49" s="87"/>
      <c r="N49" s="31"/>
      <c r="O49" s="31"/>
    </row>
    <row r="50" spans="3:15" ht="12.75">
      <c r="C50" s="87"/>
      <c r="D50" s="87"/>
      <c r="E50" s="88"/>
      <c r="F50" s="87"/>
      <c r="G50" s="87"/>
      <c r="H50" s="87"/>
      <c r="I50" s="63"/>
      <c r="J50" s="63"/>
      <c r="K50" s="87"/>
      <c r="L50" s="89"/>
      <c r="M50" s="87"/>
      <c r="N50" s="31"/>
      <c r="O50" s="31"/>
    </row>
  </sheetData>
  <sheetProtection formatCells="0" sort="0" autoFilter="0" pivotTables="0"/>
  <autoFilter ref="A1:P1"/>
  <dataValidations count="5">
    <dataValidation type="list" allowBlank="1" showInputMessage="1" showErrorMessage="1" sqref="E2:E50">
      <formula1>Пол</formula1>
    </dataValidation>
    <dataValidation type="list" allowBlank="1" showInputMessage="1" showErrorMessage="1" sqref="M2:M50">
      <formula1>Статус</formula1>
    </dataValidation>
    <dataValidation type="list" allowBlank="1" showInputMessage="1" showErrorMessage="1" sqref="N21:N50">
      <formula1>UFCXX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N2:N2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gcro</dc:creator>
  <cp:keywords/>
  <dc:description/>
  <cp:lastModifiedBy>Ольга Сергеевна</cp:lastModifiedBy>
  <cp:lastPrinted>2017-09-15T08:36:59Z</cp:lastPrinted>
  <dcterms:created xsi:type="dcterms:W3CDTF">2009-10-02T04:15:36Z</dcterms:created>
  <dcterms:modified xsi:type="dcterms:W3CDTF">2017-10-03T09:53:04Z</dcterms:modified>
  <cp:category/>
  <cp:version/>
  <cp:contentType/>
  <cp:contentStatus/>
</cp:coreProperties>
</file>